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ropbox\Ana\ADMINISTRACION 2021-2024\CABILDO 23\4TO INFORME TRIMESTRAL 2023\"/>
    </mc:Choice>
  </mc:AlternateContent>
  <bookViews>
    <workbookView xWindow="0" yWindow="0" windowWidth="20490" windowHeight="7035" activeTab="2"/>
  </bookViews>
  <sheets>
    <sheet name="PIG" sheetId="4" r:id="rId1"/>
    <sheet name="PEG" sheetId="5" r:id="rId2"/>
    <sheet name="PP" sheetId="1" r:id="rId3"/>
    <sheet name="salario" sheetId="6" r:id="rId4"/>
    <sheet name="TS" sheetId="2" r:id="rId5"/>
  </sheets>
  <externalReferences>
    <externalReference r:id="rId6"/>
  </externalReferences>
  <definedNames>
    <definedName name="_xlnm.Print_Titles" localSheetId="0">PIG!#REF!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7" i="1" l="1"/>
  <c r="E240" i="1"/>
  <c r="E239" i="1"/>
  <c r="E233" i="1"/>
  <c r="H233" i="1" s="1"/>
  <c r="G233" i="1" l="1"/>
  <c r="E139" i="5"/>
  <c r="E138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Q125" i="5"/>
  <c r="Q140" i="5" s="1"/>
  <c r="P125" i="5"/>
  <c r="P140" i="5" s="1"/>
  <c r="O125" i="5"/>
  <c r="O140" i="5" s="1"/>
  <c r="N125" i="5"/>
  <c r="N140" i="5" s="1"/>
  <c r="M125" i="5"/>
  <c r="M140" i="5" s="1"/>
  <c r="L125" i="5"/>
  <c r="L140" i="5" s="1"/>
  <c r="K125" i="5"/>
  <c r="K140" i="5" s="1"/>
  <c r="J125" i="5"/>
  <c r="J140" i="5" s="1"/>
  <c r="I125" i="5"/>
  <c r="I140" i="5" s="1"/>
  <c r="H125" i="5"/>
  <c r="H140" i="5" s="1"/>
  <c r="G125" i="5"/>
  <c r="G140" i="5" s="1"/>
  <c r="F125" i="5"/>
  <c r="F140" i="5" s="1"/>
  <c r="Q124" i="5"/>
  <c r="P124" i="5"/>
  <c r="O124" i="5"/>
  <c r="N124" i="5"/>
  <c r="M124" i="5"/>
  <c r="L124" i="5"/>
  <c r="K124" i="5"/>
  <c r="J124" i="5"/>
  <c r="I124" i="5"/>
  <c r="H124" i="5"/>
  <c r="G124" i="5"/>
  <c r="F124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Q116" i="5"/>
  <c r="Q137" i="5" s="1"/>
  <c r="P116" i="5"/>
  <c r="P137" i="5" s="1"/>
  <c r="O116" i="5"/>
  <c r="O137" i="5" s="1"/>
  <c r="N116" i="5"/>
  <c r="N137" i="5" s="1"/>
  <c r="M116" i="5"/>
  <c r="M137" i="5" s="1"/>
  <c r="L116" i="5"/>
  <c r="L137" i="5" s="1"/>
  <c r="K116" i="5"/>
  <c r="K137" i="5" s="1"/>
  <c r="J116" i="5"/>
  <c r="J137" i="5" s="1"/>
  <c r="I116" i="5"/>
  <c r="I137" i="5" s="1"/>
  <c r="H116" i="5"/>
  <c r="H137" i="5" s="1"/>
  <c r="G116" i="5"/>
  <c r="G137" i="5" s="1"/>
  <c r="F116" i="5"/>
  <c r="F137" i="5" s="1"/>
  <c r="Q115" i="5"/>
  <c r="P115" i="5"/>
  <c r="O115" i="5"/>
  <c r="N115" i="5"/>
  <c r="M115" i="5"/>
  <c r="L115" i="5"/>
  <c r="K115" i="5"/>
  <c r="J115" i="5"/>
  <c r="I115" i="5"/>
  <c r="H115" i="5"/>
  <c r="G115" i="5"/>
  <c r="F115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Q107" i="5"/>
  <c r="Q136" i="5" s="1"/>
  <c r="P107" i="5"/>
  <c r="P136" i="5" s="1"/>
  <c r="O107" i="5"/>
  <c r="O136" i="5" s="1"/>
  <c r="N107" i="5"/>
  <c r="N136" i="5" s="1"/>
  <c r="M107" i="5"/>
  <c r="M136" i="5" s="1"/>
  <c r="L107" i="5"/>
  <c r="L136" i="5" s="1"/>
  <c r="K107" i="5"/>
  <c r="K136" i="5" s="1"/>
  <c r="J107" i="5"/>
  <c r="J136" i="5" s="1"/>
  <c r="I107" i="5"/>
  <c r="I136" i="5" s="1"/>
  <c r="H107" i="5"/>
  <c r="H136" i="5" s="1"/>
  <c r="G107" i="5"/>
  <c r="G136" i="5" s="1"/>
  <c r="F107" i="5"/>
  <c r="F136" i="5" s="1"/>
  <c r="Q106" i="5"/>
  <c r="P106" i="5"/>
  <c r="O106" i="5"/>
  <c r="N106" i="5"/>
  <c r="M106" i="5"/>
  <c r="L106" i="5"/>
  <c r="K106" i="5"/>
  <c r="J106" i="5"/>
  <c r="I106" i="5"/>
  <c r="H106" i="5"/>
  <c r="G106" i="5"/>
  <c r="F106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Q99" i="5"/>
  <c r="P99" i="5"/>
  <c r="O99" i="5"/>
  <c r="N99" i="5"/>
  <c r="M99" i="5"/>
  <c r="L99" i="5"/>
  <c r="K99" i="5"/>
  <c r="J99" i="5"/>
  <c r="I99" i="5"/>
  <c r="H99" i="5"/>
  <c r="G99" i="5"/>
  <c r="F99" i="5"/>
  <c r="Q98" i="5"/>
  <c r="P98" i="5"/>
  <c r="O98" i="5"/>
  <c r="N98" i="5"/>
  <c r="M98" i="5"/>
  <c r="L98" i="5"/>
  <c r="K98" i="5"/>
  <c r="J98" i="5"/>
  <c r="I98" i="5"/>
  <c r="H98" i="5"/>
  <c r="G98" i="5"/>
  <c r="F98" i="5"/>
  <c r="Q97" i="5"/>
  <c r="P97" i="5"/>
  <c r="O97" i="5"/>
  <c r="N97" i="5"/>
  <c r="M97" i="5"/>
  <c r="L97" i="5"/>
  <c r="K97" i="5"/>
  <c r="J97" i="5"/>
  <c r="I97" i="5"/>
  <c r="H97" i="5"/>
  <c r="G97" i="5"/>
  <c r="F97" i="5"/>
  <c r="Q96" i="5"/>
  <c r="P96" i="5"/>
  <c r="O96" i="5"/>
  <c r="N96" i="5"/>
  <c r="M96" i="5"/>
  <c r="L96" i="5"/>
  <c r="K96" i="5"/>
  <c r="J96" i="5"/>
  <c r="I96" i="5"/>
  <c r="H96" i="5"/>
  <c r="G96" i="5"/>
  <c r="F96" i="5"/>
  <c r="Q95" i="5"/>
  <c r="P95" i="5"/>
  <c r="O95" i="5"/>
  <c r="N95" i="5"/>
  <c r="M95" i="5"/>
  <c r="L95" i="5"/>
  <c r="K95" i="5"/>
  <c r="J95" i="5"/>
  <c r="I95" i="5"/>
  <c r="H95" i="5"/>
  <c r="G95" i="5"/>
  <c r="F95" i="5"/>
  <c r="Q94" i="5"/>
  <c r="Q135" i="5" s="1"/>
  <c r="P94" i="5"/>
  <c r="P135" i="5" s="1"/>
  <c r="O94" i="5"/>
  <c r="O135" i="5" s="1"/>
  <c r="N94" i="5"/>
  <c r="N135" i="5" s="1"/>
  <c r="M94" i="5"/>
  <c r="M135" i="5" s="1"/>
  <c r="L94" i="5"/>
  <c r="L135" i="5" s="1"/>
  <c r="K94" i="5"/>
  <c r="K135" i="5" s="1"/>
  <c r="J94" i="5"/>
  <c r="J135" i="5" s="1"/>
  <c r="I94" i="5"/>
  <c r="I135" i="5" s="1"/>
  <c r="H94" i="5"/>
  <c r="H135" i="5" s="1"/>
  <c r="G94" i="5"/>
  <c r="G135" i="5" s="1"/>
  <c r="F94" i="5"/>
  <c r="F135" i="5" s="1"/>
  <c r="Q93" i="5"/>
  <c r="P93" i="5"/>
  <c r="O93" i="5"/>
  <c r="N93" i="5"/>
  <c r="M93" i="5"/>
  <c r="L93" i="5"/>
  <c r="K93" i="5"/>
  <c r="J93" i="5"/>
  <c r="I93" i="5"/>
  <c r="H93" i="5"/>
  <c r="G93" i="5"/>
  <c r="F93" i="5"/>
  <c r="Q92" i="5"/>
  <c r="P92" i="5"/>
  <c r="O92" i="5"/>
  <c r="N92" i="5"/>
  <c r="M92" i="5"/>
  <c r="L92" i="5"/>
  <c r="K92" i="5"/>
  <c r="J92" i="5"/>
  <c r="I92" i="5"/>
  <c r="H92" i="5"/>
  <c r="G92" i="5"/>
  <c r="F92" i="5"/>
  <c r="Q91" i="5"/>
  <c r="P91" i="5"/>
  <c r="O91" i="5"/>
  <c r="N91" i="5"/>
  <c r="M91" i="5"/>
  <c r="L91" i="5"/>
  <c r="K91" i="5"/>
  <c r="J91" i="5"/>
  <c r="I91" i="5"/>
  <c r="H91" i="5"/>
  <c r="G91" i="5"/>
  <c r="F91" i="5"/>
  <c r="Q90" i="5"/>
  <c r="P90" i="5"/>
  <c r="O90" i="5"/>
  <c r="N90" i="5"/>
  <c r="M90" i="5"/>
  <c r="L90" i="5"/>
  <c r="K90" i="5"/>
  <c r="J90" i="5"/>
  <c r="I90" i="5"/>
  <c r="H90" i="5"/>
  <c r="G90" i="5"/>
  <c r="F90" i="5"/>
  <c r="Q89" i="5"/>
  <c r="P89" i="5"/>
  <c r="O89" i="5"/>
  <c r="N89" i="5"/>
  <c r="M89" i="5"/>
  <c r="L89" i="5"/>
  <c r="K89" i="5"/>
  <c r="J89" i="5"/>
  <c r="I89" i="5"/>
  <c r="H89" i="5"/>
  <c r="G89" i="5"/>
  <c r="F89" i="5"/>
  <c r="Q88" i="5"/>
  <c r="P88" i="5"/>
  <c r="O88" i="5"/>
  <c r="N88" i="5"/>
  <c r="M88" i="5"/>
  <c r="L88" i="5"/>
  <c r="K88" i="5"/>
  <c r="J88" i="5"/>
  <c r="I88" i="5"/>
  <c r="H88" i="5"/>
  <c r="G88" i="5"/>
  <c r="F88" i="5"/>
  <c r="Q87" i="5"/>
  <c r="P87" i="5"/>
  <c r="O87" i="5"/>
  <c r="N87" i="5"/>
  <c r="M87" i="5"/>
  <c r="L87" i="5"/>
  <c r="K87" i="5"/>
  <c r="J87" i="5"/>
  <c r="I87" i="5"/>
  <c r="H87" i="5"/>
  <c r="G87" i="5"/>
  <c r="F87" i="5"/>
  <c r="Q86" i="5"/>
  <c r="P86" i="5"/>
  <c r="O86" i="5"/>
  <c r="N86" i="5"/>
  <c r="M86" i="5"/>
  <c r="L86" i="5"/>
  <c r="K86" i="5"/>
  <c r="J86" i="5"/>
  <c r="I86" i="5"/>
  <c r="H86" i="5"/>
  <c r="G86" i="5"/>
  <c r="F86" i="5"/>
  <c r="Q85" i="5"/>
  <c r="P85" i="5"/>
  <c r="O85" i="5"/>
  <c r="N85" i="5"/>
  <c r="M85" i="5"/>
  <c r="L85" i="5"/>
  <c r="K85" i="5"/>
  <c r="J85" i="5"/>
  <c r="I85" i="5"/>
  <c r="H85" i="5"/>
  <c r="G85" i="5"/>
  <c r="F85" i="5"/>
  <c r="Q84" i="5"/>
  <c r="P84" i="5"/>
  <c r="O84" i="5"/>
  <c r="N84" i="5"/>
  <c r="M84" i="5"/>
  <c r="L84" i="5"/>
  <c r="K84" i="5"/>
  <c r="J84" i="5"/>
  <c r="I84" i="5"/>
  <c r="H84" i="5"/>
  <c r="G84" i="5"/>
  <c r="F84" i="5"/>
  <c r="Q83" i="5"/>
  <c r="P83" i="5"/>
  <c r="O83" i="5"/>
  <c r="N83" i="5"/>
  <c r="M83" i="5"/>
  <c r="L83" i="5"/>
  <c r="K83" i="5"/>
  <c r="J83" i="5"/>
  <c r="I83" i="5"/>
  <c r="H83" i="5"/>
  <c r="G83" i="5"/>
  <c r="F83" i="5"/>
  <c r="Q82" i="5"/>
  <c r="P82" i="5"/>
  <c r="O82" i="5"/>
  <c r="N82" i="5"/>
  <c r="M82" i="5"/>
  <c r="L82" i="5"/>
  <c r="K82" i="5"/>
  <c r="J82" i="5"/>
  <c r="I82" i="5"/>
  <c r="H82" i="5"/>
  <c r="G82" i="5"/>
  <c r="F82" i="5"/>
  <c r="Q81" i="5"/>
  <c r="P81" i="5"/>
  <c r="O81" i="5"/>
  <c r="N81" i="5"/>
  <c r="M81" i="5"/>
  <c r="L81" i="5"/>
  <c r="K81" i="5"/>
  <c r="J81" i="5"/>
  <c r="I81" i="5"/>
  <c r="H81" i="5"/>
  <c r="G81" i="5"/>
  <c r="F81" i="5"/>
  <c r="Q80" i="5"/>
  <c r="P80" i="5"/>
  <c r="O80" i="5"/>
  <c r="N80" i="5"/>
  <c r="M80" i="5"/>
  <c r="L80" i="5"/>
  <c r="K80" i="5"/>
  <c r="J80" i="5"/>
  <c r="I80" i="5"/>
  <c r="H80" i="5"/>
  <c r="G80" i="5"/>
  <c r="F80" i="5"/>
  <c r="Q79" i="5"/>
  <c r="P79" i="5"/>
  <c r="O79" i="5"/>
  <c r="N79" i="5"/>
  <c r="M79" i="5"/>
  <c r="L79" i="5"/>
  <c r="K79" i="5"/>
  <c r="J79" i="5"/>
  <c r="I79" i="5"/>
  <c r="H79" i="5"/>
  <c r="G79" i="5"/>
  <c r="F79" i="5"/>
  <c r="Q78" i="5"/>
  <c r="P78" i="5"/>
  <c r="O78" i="5"/>
  <c r="N78" i="5"/>
  <c r="M78" i="5"/>
  <c r="L78" i="5"/>
  <c r="K78" i="5"/>
  <c r="J78" i="5"/>
  <c r="I78" i="5"/>
  <c r="H78" i="5"/>
  <c r="G78" i="5"/>
  <c r="F78" i="5"/>
  <c r="Q77" i="5"/>
  <c r="P77" i="5"/>
  <c r="O77" i="5"/>
  <c r="N77" i="5"/>
  <c r="M77" i="5"/>
  <c r="L77" i="5"/>
  <c r="K77" i="5"/>
  <c r="J77" i="5"/>
  <c r="I77" i="5"/>
  <c r="H77" i="5"/>
  <c r="G77" i="5"/>
  <c r="F77" i="5"/>
  <c r="Q76" i="5"/>
  <c r="P76" i="5"/>
  <c r="O76" i="5"/>
  <c r="N76" i="5"/>
  <c r="M76" i="5"/>
  <c r="L76" i="5"/>
  <c r="K76" i="5"/>
  <c r="J76" i="5"/>
  <c r="I76" i="5"/>
  <c r="H76" i="5"/>
  <c r="G76" i="5"/>
  <c r="F76" i="5"/>
  <c r="Q75" i="5"/>
  <c r="P75" i="5"/>
  <c r="O75" i="5"/>
  <c r="N75" i="5"/>
  <c r="M75" i="5"/>
  <c r="L75" i="5"/>
  <c r="K75" i="5"/>
  <c r="J75" i="5"/>
  <c r="I75" i="5"/>
  <c r="H75" i="5"/>
  <c r="G75" i="5"/>
  <c r="F75" i="5"/>
  <c r="Q74" i="5"/>
  <c r="P74" i="5"/>
  <c r="O74" i="5"/>
  <c r="N74" i="5"/>
  <c r="M74" i="5"/>
  <c r="L74" i="5"/>
  <c r="K74" i="5"/>
  <c r="J74" i="5"/>
  <c r="I74" i="5"/>
  <c r="H74" i="5"/>
  <c r="G74" i="5"/>
  <c r="F74" i="5"/>
  <c r="Q73" i="5"/>
  <c r="P73" i="5"/>
  <c r="O73" i="5"/>
  <c r="N73" i="5"/>
  <c r="M73" i="5"/>
  <c r="L73" i="5"/>
  <c r="K73" i="5"/>
  <c r="J73" i="5"/>
  <c r="I73" i="5"/>
  <c r="H73" i="5"/>
  <c r="G73" i="5"/>
  <c r="F73" i="5"/>
  <c r="Q72" i="5"/>
  <c r="P72" i="5"/>
  <c r="O72" i="5"/>
  <c r="N72" i="5"/>
  <c r="M72" i="5"/>
  <c r="L72" i="5"/>
  <c r="K72" i="5"/>
  <c r="J72" i="5"/>
  <c r="I72" i="5"/>
  <c r="H72" i="5"/>
  <c r="G72" i="5"/>
  <c r="F72" i="5"/>
  <c r="Q71" i="5"/>
  <c r="P71" i="5"/>
  <c r="O71" i="5"/>
  <c r="N71" i="5"/>
  <c r="M71" i="5"/>
  <c r="L71" i="5"/>
  <c r="K71" i="5"/>
  <c r="J71" i="5"/>
  <c r="I71" i="5"/>
  <c r="H71" i="5"/>
  <c r="G71" i="5"/>
  <c r="F71" i="5"/>
  <c r="Q70" i="5"/>
  <c r="P70" i="5"/>
  <c r="O70" i="5"/>
  <c r="N70" i="5"/>
  <c r="M70" i="5"/>
  <c r="L70" i="5"/>
  <c r="K70" i="5"/>
  <c r="J70" i="5"/>
  <c r="I70" i="5"/>
  <c r="H70" i="5"/>
  <c r="G70" i="5"/>
  <c r="F70" i="5"/>
  <c r="Q69" i="5"/>
  <c r="P69" i="5"/>
  <c r="O69" i="5"/>
  <c r="N69" i="5"/>
  <c r="M69" i="5"/>
  <c r="L69" i="5"/>
  <c r="K69" i="5"/>
  <c r="J69" i="5"/>
  <c r="I69" i="5"/>
  <c r="H69" i="5"/>
  <c r="G69" i="5"/>
  <c r="F69" i="5"/>
  <c r="Q68" i="5"/>
  <c r="P68" i="5"/>
  <c r="O68" i="5"/>
  <c r="N68" i="5"/>
  <c r="M68" i="5"/>
  <c r="L68" i="5"/>
  <c r="K68" i="5"/>
  <c r="J68" i="5"/>
  <c r="I68" i="5"/>
  <c r="H68" i="5"/>
  <c r="G68" i="5"/>
  <c r="F68" i="5"/>
  <c r="Q67" i="5"/>
  <c r="P67" i="5"/>
  <c r="O67" i="5"/>
  <c r="N67" i="5"/>
  <c r="M67" i="5"/>
  <c r="L67" i="5"/>
  <c r="K67" i="5"/>
  <c r="J67" i="5"/>
  <c r="I67" i="5"/>
  <c r="H67" i="5"/>
  <c r="G67" i="5"/>
  <c r="F67" i="5"/>
  <c r="Q66" i="5"/>
  <c r="P66" i="5"/>
  <c r="O66" i="5"/>
  <c r="N66" i="5"/>
  <c r="M66" i="5"/>
  <c r="L66" i="5"/>
  <c r="K66" i="5"/>
  <c r="J66" i="5"/>
  <c r="I66" i="5"/>
  <c r="H66" i="5"/>
  <c r="G66" i="5"/>
  <c r="F66" i="5"/>
  <c r="Q65" i="5"/>
  <c r="P65" i="5"/>
  <c r="O65" i="5"/>
  <c r="N65" i="5"/>
  <c r="M65" i="5"/>
  <c r="L65" i="5"/>
  <c r="K65" i="5"/>
  <c r="J65" i="5"/>
  <c r="I65" i="5"/>
  <c r="H65" i="5"/>
  <c r="G65" i="5"/>
  <c r="F65" i="5"/>
  <c r="Q64" i="5"/>
  <c r="P64" i="5"/>
  <c r="O64" i="5"/>
  <c r="N64" i="5"/>
  <c r="M64" i="5"/>
  <c r="L64" i="5"/>
  <c r="K64" i="5"/>
  <c r="J64" i="5"/>
  <c r="I64" i="5"/>
  <c r="H64" i="5"/>
  <c r="G64" i="5"/>
  <c r="F64" i="5"/>
  <c r="Q63" i="5"/>
  <c r="P63" i="5"/>
  <c r="O63" i="5"/>
  <c r="N63" i="5"/>
  <c r="M63" i="5"/>
  <c r="L63" i="5"/>
  <c r="K63" i="5"/>
  <c r="J63" i="5"/>
  <c r="I63" i="5"/>
  <c r="H63" i="5"/>
  <c r="G63" i="5"/>
  <c r="F63" i="5"/>
  <c r="Q62" i="5"/>
  <c r="P62" i="5"/>
  <c r="O62" i="5"/>
  <c r="N62" i="5"/>
  <c r="M62" i="5"/>
  <c r="L62" i="5"/>
  <c r="K62" i="5"/>
  <c r="J62" i="5"/>
  <c r="I62" i="5"/>
  <c r="H62" i="5"/>
  <c r="G62" i="5"/>
  <c r="F62" i="5"/>
  <c r="Q61" i="5"/>
  <c r="P61" i="5"/>
  <c r="O61" i="5"/>
  <c r="N61" i="5"/>
  <c r="M61" i="5"/>
  <c r="L61" i="5"/>
  <c r="K61" i="5"/>
  <c r="J61" i="5"/>
  <c r="I61" i="5"/>
  <c r="H61" i="5"/>
  <c r="G61" i="5"/>
  <c r="F61" i="5"/>
  <c r="Q60" i="5"/>
  <c r="P60" i="5"/>
  <c r="O60" i="5"/>
  <c r="N60" i="5"/>
  <c r="M60" i="5"/>
  <c r="L60" i="5"/>
  <c r="K60" i="5"/>
  <c r="J60" i="5"/>
  <c r="I60" i="5"/>
  <c r="H60" i="5"/>
  <c r="G60" i="5"/>
  <c r="F60" i="5"/>
  <c r="Q59" i="5"/>
  <c r="P59" i="5"/>
  <c r="O59" i="5"/>
  <c r="N59" i="5"/>
  <c r="M59" i="5"/>
  <c r="L59" i="5"/>
  <c r="K59" i="5"/>
  <c r="J59" i="5"/>
  <c r="I59" i="5"/>
  <c r="H59" i="5"/>
  <c r="G59" i="5"/>
  <c r="F59" i="5"/>
  <c r="Q58" i="5"/>
  <c r="P58" i="5"/>
  <c r="O58" i="5"/>
  <c r="N58" i="5"/>
  <c r="M58" i="5"/>
  <c r="L58" i="5"/>
  <c r="K58" i="5"/>
  <c r="J58" i="5"/>
  <c r="I58" i="5"/>
  <c r="H58" i="5"/>
  <c r="G58" i="5"/>
  <c r="F58" i="5"/>
  <c r="Q57" i="5"/>
  <c r="P57" i="5"/>
  <c r="O57" i="5"/>
  <c r="N57" i="5"/>
  <c r="M57" i="5"/>
  <c r="L57" i="5"/>
  <c r="K57" i="5"/>
  <c r="J57" i="5"/>
  <c r="I57" i="5"/>
  <c r="H57" i="5"/>
  <c r="G57" i="5"/>
  <c r="F57" i="5"/>
  <c r="Q56" i="5"/>
  <c r="P56" i="5"/>
  <c r="O56" i="5"/>
  <c r="N56" i="5"/>
  <c r="M56" i="5"/>
  <c r="L56" i="5"/>
  <c r="K56" i="5"/>
  <c r="J56" i="5"/>
  <c r="I56" i="5"/>
  <c r="H56" i="5"/>
  <c r="G56" i="5"/>
  <c r="F56" i="5"/>
  <c r="Q55" i="5"/>
  <c r="P55" i="5"/>
  <c r="O55" i="5"/>
  <c r="N55" i="5"/>
  <c r="M55" i="5"/>
  <c r="L55" i="5"/>
  <c r="K55" i="5"/>
  <c r="J55" i="5"/>
  <c r="I55" i="5"/>
  <c r="H55" i="5"/>
  <c r="G55" i="5"/>
  <c r="F55" i="5"/>
  <c r="Q54" i="5"/>
  <c r="P54" i="5"/>
  <c r="O54" i="5"/>
  <c r="N54" i="5"/>
  <c r="M54" i="5"/>
  <c r="L54" i="5"/>
  <c r="K54" i="5"/>
  <c r="J54" i="5"/>
  <c r="I54" i="5"/>
  <c r="H54" i="5"/>
  <c r="G54" i="5"/>
  <c r="F54" i="5"/>
  <c r="Q53" i="5"/>
  <c r="P53" i="5"/>
  <c r="O53" i="5"/>
  <c r="N53" i="5"/>
  <c r="M53" i="5"/>
  <c r="L53" i="5"/>
  <c r="K53" i="5"/>
  <c r="J53" i="5"/>
  <c r="I53" i="5"/>
  <c r="H53" i="5"/>
  <c r="G53" i="5"/>
  <c r="F53" i="5"/>
  <c r="Q52" i="5"/>
  <c r="P52" i="5"/>
  <c r="O52" i="5"/>
  <c r="N52" i="5"/>
  <c r="M52" i="5"/>
  <c r="L52" i="5"/>
  <c r="K52" i="5"/>
  <c r="J52" i="5"/>
  <c r="I52" i="5"/>
  <c r="H52" i="5"/>
  <c r="G52" i="5"/>
  <c r="F52" i="5"/>
  <c r="Q51" i="5"/>
  <c r="P51" i="5"/>
  <c r="O51" i="5"/>
  <c r="N51" i="5"/>
  <c r="M51" i="5"/>
  <c r="L51" i="5"/>
  <c r="K51" i="5"/>
  <c r="J51" i="5"/>
  <c r="I51" i="5"/>
  <c r="H51" i="5"/>
  <c r="G51" i="5"/>
  <c r="F51" i="5"/>
  <c r="Q50" i="5"/>
  <c r="P50" i="5"/>
  <c r="O50" i="5"/>
  <c r="N50" i="5"/>
  <c r="M50" i="5"/>
  <c r="L50" i="5"/>
  <c r="K50" i="5"/>
  <c r="J50" i="5"/>
  <c r="I50" i="5"/>
  <c r="H50" i="5"/>
  <c r="G50" i="5"/>
  <c r="F50" i="5"/>
  <c r="Q49" i="5"/>
  <c r="P49" i="5"/>
  <c r="O49" i="5"/>
  <c r="N49" i="5"/>
  <c r="M49" i="5"/>
  <c r="L49" i="5"/>
  <c r="K49" i="5"/>
  <c r="J49" i="5"/>
  <c r="I49" i="5"/>
  <c r="H49" i="5"/>
  <c r="G49" i="5"/>
  <c r="F49" i="5"/>
  <c r="Q48" i="5"/>
  <c r="P48" i="5"/>
  <c r="O48" i="5"/>
  <c r="N48" i="5"/>
  <c r="M48" i="5"/>
  <c r="L48" i="5"/>
  <c r="K48" i="5"/>
  <c r="J48" i="5"/>
  <c r="I48" i="5"/>
  <c r="H48" i="5"/>
  <c r="G48" i="5"/>
  <c r="F48" i="5"/>
  <c r="Q47" i="5"/>
  <c r="Q134" i="5" s="1"/>
  <c r="Q143" i="5" s="1"/>
  <c r="P47" i="5"/>
  <c r="P134" i="5" s="1"/>
  <c r="P143" i="5" s="1"/>
  <c r="O47" i="5"/>
  <c r="O134" i="5" s="1"/>
  <c r="O143" i="5" s="1"/>
  <c r="N47" i="5"/>
  <c r="N134" i="5" s="1"/>
  <c r="N143" i="5" s="1"/>
  <c r="M47" i="5"/>
  <c r="M134" i="5" s="1"/>
  <c r="M143" i="5" s="1"/>
  <c r="L47" i="5"/>
  <c r="L134" i="5" s="1"/>
  <c r="L143" i="5" s="1"/>
  <c r="K47" i="5"/>
  <c r="K134" i="5" s="1"/>
  <c r="K143" i="5" s="1"/>
  <c r="J47" i="5"/>
  <c r="J134" i="5" s="1"/>
  <c r="J143" i="5" s="1"/>
  <c r="I47" i="5"/>
  <c r="I134" i="5" s="1"/>
  <c r="I143" i="5" s="1"/>
  <c r="H47" i="5"/>
  <c r="H134" i="5" s="1"/>
  <c r="H143" i="5" s="1"/>
  <c r="G47" i="5"/>
  <c r="G134" i="5" s="1"/>
  <c r="G143" i="5" s="1"/>
  <c r="F47" i="5"/>
  <c r="F134" i="5" s="1"/>
  <c r="Q46" i="5"/>
  <c r="P46" i="5"/>
  <c r="O46" i="5"/>
  <c r="N46" i="5"/>
  <c r="M46" i="5"/>
  <c r="L46" i="5"/>
  <c r="K46" i="5"/>
  <c r="J46" i="5"/>
  <c r="I46" i="5"/>
  <c r="H46" i="5"/>
  <c r="G46" i="5"/>
  <c r="F46" i="5"/>
  <c r="Q45" i="5"/>
  <c r="P45" i="5"/>
  <c r="O45" i="5"/>
  <c r="N45" i="5"/>
  <c r="M45" i="5"/>
  <c r="L45" i="5"/>
  <c r="K45" i="5"/>
  <c r="J45" i="5"/>
  <c r="I45" i="5"/>
  <c r="H45" i="5"/>
  <c r="G45" i="5"/>
  <c r="F45" i="5"/>
  <c r="Q44" i="5"/>
  <c r="P44" i="5"/>
  <c r="O44" i="5"/>
  <c r="N44" i="5"/>
  <c r="M44" i="5"/>
  <c r="L44" i="5"/>
  <c r="K44" i="5"/>
  <c r="J44" i="5"/>
  <c r="I44" i="5"/>
  <c r="H44" i="5"/>
  <c r="G44" i="5"/>
  <c r="F44" i="5"/>
  <c r="Q43" i="5"/>
  <c r="P43" i="5"/>
  <c r="O43" i="5"/>
  <c r="N43" i="5"/>
  <c r="M43" i="5"/>
  <c r="L43" i="5"/>
  <c r="K43" i="5"/>
  <c r="J43" i="5"/>
  <c r="I43" i="5"/>
  <c r="H43" i="5"/>
  <c r="G43" i="5"/>
  <c r="F43" i="5"/>
  <c r="Q42" i="5"/>
  <c r="P42" i="5"/>
  <c r="O42" i="5"/>
  <c r="N42" i="5"/>
  <c r="M42" i="5"/>
  <c r="L42" i="5"/>
  <c r="K42" i="5"/>
  <c r="J42" i="5"/>
  <c r="I42" i="5"/>
  <c r="H42" i="5"/>
  <c r="G42" i="5"/>
  <c r="F42" i="5"/>
  <c r="Q41" i="5"/>
  <c r="P41" i="5"/>
  <c r="O41" i="5"/>
  <c r="N41" i="5"/>
  <c r="M41" i="5"/>
  <c r="L41" i="5"/>
  <c r="K41" i="5"/>
  <c r="J41" i="5"/>
  <c r="I41" i="5"/>
  <c r="H41" i="5"/>
  <c r="G41" i="5"/>
  <c r="F41" i="5"/>
  <c r="Q40" i="5"/>
  <c r="P40" i="5"/>
  <c r="O40" i="5"/>
  <c r="N40" i="5"/>
  <c r="M40" i="5"/>
  <c r="L40" i="5"/>
  <c r="K40" i="5"/>
  <c r="J40" i="5"/>
  <c r="I40" i="5"/>
  <c r="H40" i="5"/>
  <c r="G40" i="5"/>
  <c r="F40" i="5"/>
  <c r="Q39" i="5"/>
  <c r="P39" i="5"/>
  <c r="O39" i="5"/>
  <c r="N39" i="5"/>
  <c r="M39" i="5"/>
  <c r="L39" i="5"/>
  <c r="K39" i="5"/>
  <c r="J39" i="5"/>
  <c r="I39" i="5"/>
  <c r="H39" i="5"/>
  <c r="G39" i="5"/>
  <c r="F39" i="5"/>
  <c r="Q38" i="5"/>
  <c r="P38" i="5"/>
  <c r="O38" i="5"/>
  <c r="N38" i="5"/>
  <c r="M38" i="5"/>
  <c r="L38" i="5"/>
  <c r="K38" i="5"/>
  <c r="J38" i="5"/>
  <c r="I38" i="5"/>
  <c r="H38" i="5"/>
  <c r="G38" i="5"/>
  <c r="F38" i="5"/>
  <c r="Q37" i="5"/>
  <c r="P37" i="5"/>
  <c r="O37" i="5"/>
  <c r="N37" i="5"/>
  <c r="M37" i="5"/>
  <c r="L37" i="5"/>
  <c r="K37" i="5"/>
  <c r="J37" i="5"/>
  <c r="I37" i="5"/>
  <c r="H37" i="5"/>
  <c r="G37" i="5"/>
  <c r="F37" i="5"/>
  <c r="Q36" i="5"/>
  <c r="P36" i="5"/>
  <c r="O36" i="5"/>
  <c r="N36" i="5"/>
  <c r="M36" i="5"/>
  <c r="L36" i="5"/>
  <c r="K36" i="5"/>
  <c r="J36" i="5"/>
  <c r="I36" i="5"/>
  <c r="H36" i="5"/>
  <c r="G36" i="5"/>
  <c r="F36" i="5"/>
  <c r="Q35" i="5"/>
  <c r="P35" i="5"/>
  <c r="O35" i="5"/>
  <c r="N35" i="5"/>
  <c r="M35" i="5"/>
  <c r="L35" i="5"/>
  <c r="K35" i="5"/>
  <c r="J35" i="5"/>
  <c r="I35" i="5"/>
  <c r="H35" i="5"/>
  <c r="G35" i="5"/>
  <c r="F35" i="5"/>
  <c r="Q34" i="5"/>
  <c r="P34" i="5"/>
  <c r="O34" i="5"/>
  <c r="N34" i="5"/>
  <c r="M34" i="5"/>
  <c r="L34" i="5"/>
  <c r="K34" i="5"/>
  <c r="J34" i="5"/>
  <c r="I34" i="5"/>
  <c r="H34" i="5"/>
  <c r="G34" i="5"/>
  <c r="F34" i="5"/>
  <c r="Q33" i="5"/>
  <c r="P33" i="5"/>
  <c r="O33" i="5"/>
  <c r="N33" i="5"/>
  <c r="M33" i="5"/>
  <c r="L33" i="5"/>
  <c r="K33" i="5"/>
  <c r="J33" i="5"/>
  <c r="I33" i="5"/>
  <c r="H33" i="5"/>
  <c r="G33" i="5"/>
  <c r="F33" i="5"/>
  <c r="Q32" i="5"/>
  <c r="P32" i="5"/>
  <c r="O32" i="5"/>
  <c r="N32" i="5"/>
  <c r="M32" i="5"/>
  <c r="L32" i="5"/>
  <c r="K32" i="5"/>
  <c r="J32" i="5"/>
  <c r="I32" i="5"/>
  <c r="H32" i="5"/>
  <c r="G32" i="5"/>
  <c r="F32" i="5"/>
  <c r="Q31" i="5"/>
  <c r="P31" i="5"/>
  <c r="O31" i="5"/>
  <c r="N31" i="5"/>
  <c r="M31" i="5"/>
  <c r="L31" i="5"/>
  <c r="K31" i="5"/>
  <c r="J31" i="5"/>
  <c r="I31" i="5"/>
  <c r="H31" i="5"/>
  <c r="G31" i="5"/>
  <c r="F31" i="5"/>
  <c r="Q30" i="5"/>
  <c r="P30" i="5"/>
  <c r="O30" i="5"/>
  <c r="N30" i="5"/>
  <c r="M30" i="5"/>
  <c r="L30" i="5"/>
  <c r="K30" i="5"/>
  <c r="J30" i="5"/>
  <c r="I30" i="5"/>
  <c r="H30" i="5"/>
  <c r="G30" i="5"/>
  <c r="F30" i="5"/>
  <c r="Q29" i="5"/>
  <c r="P29" i="5"/>
  <c r="O29" i="5"/>
  <c r="N29" i="5"/>
  <c r="M29" i="5"/>
  <c r="L29" i="5"/>
  <c r="K29" i="5"/>
  <c r="J29" i="5"/>
  <c r="I29" i="5"/>
  <c r="H29" i="5"/>
  <c r="G29" i="5"/>
  <c r="F29" i="5"/>
  <c r="Q28" i="5"/>
  <c r="P28" i="5"/>
  <c r="O28" i="5"/>
  <c r="N28" i="5"/>
  <c r="M28" i="5"/>
  <c r="L28" i="5"/>
  <c r="K28" i="5"/>
  <c r="J28" i="5"/>
  <c r="I28" i="5"/>
  <c r="H28" i="5"/>
  <c r="G28" i="5"/>
  <c r="F28" i="5"/>
  <c r="Q27" i="5"/>
  <c r="P27" i="5"/>
  <c r="O27" i="5"/>
  <c r="N27" i="5"/>
  <c r="M27" i="5"/>
  <c r="L27" i="5"/>
  <c r="K27" i="5"/>
  <c r="J27" i="5"/>
  <c r="I27" i="5"/>
  <c r="H27" i="5"/>
  <c r="G27" i="5"/>
  <c r="F27" i="5"/>
  <c r="Q26" i="5"/>
  <c r="P26" i="5"/>
  <c r="O26" i="5"/>
  <c r="N26" i="5"/>
  <c r="M26" i="5"/>
  <c r="L26" i="5"/>
  <c r="K26" i="5"/>
  <c r="J26" i="5"/>
  <c r="I26" i="5"/>
  <c r="H26" i="5"/>
  <c r="G26" i="5"/>
  <c r="F26" i="5"/>
  <c r="Q25" i="5"/>
  <c r="P25" i="5"/>
  <c r="O25" i="5"/>
  <c r="N25" i="5"/>
  <c r="M25" i="5"/>
  <c r="L25" i="5"/>
  <c r="K25" i="5"/>
  <c r="J25" i="5"/>
  <c r="I25" i="5"/>
  <c r="H25" i="5"/>
  <c r="G25" i="5"/>
  <c r="F25" i="5"/>
  <c r="Q24" i="5"/>
  <c r="P24" i="5"/>
  <c r="O24" i="5"/>
  <c r="N24" i="5"/>
  <c r="M24" i="5"/>
  <c r="L24" i="5"/>
  <c r="K24" i="5"/>
  <c r="J24" i="5"/>
  <c r="I24" i="5"/>
  <c r="H24" i="5"/>
  <c r="G24" i="5"/>
  <c r="F24" i="5"/>
  <c r="Q23" i="5"/>
  <c r="P23" i="5"/>
  <c r="O23" i="5"/>
  <c r="N23" i="5"/>
  <c r="M23" i="5"/>
  <c r="L23" i="5"/>
  <c r="K23" i="5"/>
  <c r="J23" i="5"/>
  <c r="I23" i="5"/>
  <c r="H23" i="5"/>
  <c r="G23" i="5"/>
  <c r="F23" i="5"/>
  <c r="Q22" i="5"/>
  <c r="P22" i="5"/>
  <c r="O22" i="5"/>
  <c r="N22" i="5"/>
  <c r="M22" i="5"/>
  <c r="L22" i="5"/>
  <c r="K22" i="5"/>
  <c r="J22" i="5"/>
  <c r="I22" i="5"/>
  <c r="H22" i="5"/>
  <c r="G22" i="5"/>
  <c r="F22" i="5"/>
  <c r="Q21" i="5"/>
  <c r="P21" i="5"/>
  <c r="O21" i="5"/>
  <c r="N21" i="5"/>
  <c r="M21" i="5"/>
  <c r="L21" i="5"/>
  <c r="K21" i="5"/>
  <c r="J21" i="5"/>
  <c r="I21" i="5"/>
  <c r="H21" i="5"/>
  <c r="G21" i="5"/>
  <c r="F21" i="5"/>
  <c r="Q20" i="5"/>
  <c r="P20" i="5"/>
  <c r="O20" i="5"/>
  <c r="N20" i="5"/>
  <c r="M20" i="5"/>
  <c r="L20" i="5"/>
  <c r="K20" i="5"/>
  <c r="J20" i="5"/>
  <c r="I20" i="5"/>
  <c r="H20" i="5"/>
  <c r="G20" i="5"/>
  <c r="F20" i="5"/>
  <c r="Q19" i="5"/>
  <c r="P19" i="5"/>
  <c r="O19" i="5"/>
  <c r="N19" i="5"/>
  <c r="M19" i="5"/>
  <c r="L19" i="5"/>
  <c r="K19" i="5"/>
  <c r="J19" i="5"/>
  <c r="I19" i="5"/>
  <c r="H19" i="5"/>
  <c r="G19" i="5"/>
  <c r="F19" i="5"/>
  <c r="Q18" i="5"/>
  <c r="Q133" i="5" s="1"/>
  <c r="P18" i="5"/>
  <c r="P133" i="5" s="1"/>
  <c r="O18" i="5"/>
  <c r="O133" i="5" s="1"/>
  <c r="N18" i="5"/>
  <c r="N133" i="5" s="1"/>
  <c r="M18" i="5"/>
  <c r="M133" i="5" s="1"/>
  <c r="L18" i="5"/>
  <c r="L133" i="5" s="1"/>
  <c r="K18" i="5"/>
  <c r="K133" i="5" s="1"/>
  <c r="J18" i="5"/>
  <c r="J133" i="5" s="1"/>
  <c r="I18" i="5"/>
  <c r="I133" i="5" s="1"/>
  <c r="H18" i="5"/>
  <c r="H133" i="5" s="1"/>
  <c r="G18" i="5"/>
  <c r="G133" i="5" s="1"/>
  <c r="F18" i="5"/>
  <c r="F133" i="5" s="1"/>
  <c r="Q17" i="5"/>
  <c r="P17" i="5"/>
  <c r="O17" i="5"/>
  <c r="N17" i="5"/>
  <c r="M17" i="5"/>
  <c r="L17" i="5"/>
  <c r="K17" i="5"/>
  <c r="J17" i="5"/>
  <c r="I17" i="5"/>
  <c r="H17" i="5"/>
  <c r="G17" i="5"/>
  <c r="F17" i="5"/>
  <c r="Q16" i="5"/>
  <c r="P16" i="5"/>
  <c r="O16" i="5"/>
  <c r="N16" i="5"/>
  <c r="M16" i="5"/>
  <c r="L16" i="5"/>
  <c r="K16" i="5"/>
  <c r="J16" i="5"/>
  <c r="I16" i="5"/>
  <c r="H16" i="5"/>
  <c r="G16" i="5"/>
  <c r="F16" i="5"/>
  <c r="Q15" i="5"/>
  <c r="P15" i="5"/>
  <c r="O15" i="5"/>
  <c r="N15" i="5"/>
  <c r="M15" i="5"/>
  <c r="L15" i="5"/>
  <c r="K15" i="5"/>
  <c r="J15" i="5"/>
  <c r="I15" i="5"/>
  <c r="H15" i="5"/>
  <c r="G15" i="5"/>
  <c r="F15" i="5"/>
  <c r="Q14" i="5"/>
  <c r="P14" i="5"/>
  <c r="O14" i="5"/>
  <c r="N14" i="5"/>
  <c r="M14" i="5"/>
  <c r="L14" i="5"/>
  <c r="K14" i="5"/>
  <c r="J14" i="5"/>
  <c r="I14" i="5"/>
  <c r="H14" i="5"/>
  <c r="G14" i="5"/>
  <c r="F14" i="5"/>
  <c r="Q13" i="5"/>
  <c r="P13" i="5"/>
  <c r="O13" i="5"/>
  <c r="N13" i="5"/>
  <c r="M13" i="5"/>
  <c r="L13" i="5"/>
  <c r="K13" i="5"/>
  <c r="J13" i="5"/>
  <c r="I13" i="5"/>
  <c r="H13" i="5"/>
  <c r="G13" i="5"/>
  <c r="F13" i="5"/>
  <c r="Q12" i="5"/>
  <c r="P12" i="5"/>
  <c r="O12" i="5"/>
  <c r="N12" i="5"/>
  <c r="M12" i="5"/>
  <c r="L12" i="5"/>
  <c r="K12" i="5"/>
  <c r="J12" i="5"/>
  <c r="I12" i="5"/>
  <c r="H12" i="5"/>
  <c r="G12" i="5"/>
  <c r="F12" i="5"/>
  <c r="Q11" i="5"/>
  <c r="P11" i="5"/>
  <c r="O11" i="5"/>
  <c r="N11" i="5"/>
  <c r="M11" i="5"/>
  <c r="L11" i="5"/>
  <c r="K11" i="5"/>
  <c r="J11" i="5"/>
  <c r="I11" i="5"/>
  <c r="H11" i="5"/>
  <c r="G11" i="5"/>
  <c r="F11" i="5"/>
  <c r="Q10" i="5"/>
  <c r="P10" i="5"/>
  <c r="O10" i="5"/>
  <c r="N10" i="5"/>
  <c r="M10" i="5"/>
  <c r="L10" i="5"/>
  <c r="K10" i="5"/>
  <c r="J10" i="5"/>
  <c r="I10" i="5"/>
  <c r="H10" i="5"/>
  <c r="G10" i="5"/>
  <c r="F10" i="5"/>
  <c r="Q9" i="5"/>
  <c r="P9" i="5"/>
  <c r="O9" i="5"/>
  <c r="N9" i="5"/>
  <c r="M9" i="5"/>
  <c r="L9" i="5"/>
  <c r="K9" i="5"/>
  <c r="J9" i="5"/>
  <c r="I9" i="5"/>
  <c r="H9" i="5"/>
  <c r="G9" i="5"/>
  <c r="F9" i="5"/>
  <c r="Q8" i="5"/>
  <c r="P8" i="5"/>
  <c r="P7" i="5" s="1"/>
  <c r="P132" i="5" s="1"/>
  <c r="O8" i="5"/>
  <c r="O7" i="5" s="1"/>
  <c r="N8" i="5"/>
  <c r="M8" i="5"/>
  <c r="L8" i="5"/>
  <c r="K8" i="5"/>
  <c r="J8" i="5"/>
  <c r="J7" i="5" s="1"/>
  <c r="J127" i="5" s="1"/>
  <c r="I8" i="5"/>
  <c r="I7" i="5" s="1"/>
  <c r="H8" i="5"/>
  <c r="G8" i="5"/>
  <c r="F8" i="5"/>
  <c r="U199" i="4"/>
  <c r="O199" i="4"/>
  <c r="V198" i="4"/>
  <c r="P198" i="4"/>
  <c r="K172" i="4"/>
  <c r="W171" i="4"/>
  <c r="W170" i="4" s="1"/>
  <c r="V171" i="4"/>
  <c r="U171" i="4"/>
  <c r="T171" i="4"/>
  <c r="S171" i="4"/>
  <c r="S170" i="4" s="1"/>
  <c r="R171" i="4"/>
  <c r="Q171" i="4"/>
  <c r="Q170" i="4" s="1"/>
  <c r="P171" i="4"/>
  <c r="O171" i="4"/>
  <c r="N171" i="4"/>
  <c r="M171" i="4"/>
  <c r="L171" i="4"/>
  <c r="V170" i="4"/>
  <c r="V199" i="4" s="1"/>
  <c r="U170" i="4"/>
  <c r="T170" i="4"/>
  <c r="R170" i="4"/>
  <c r="R199" i="4" s="1"/>
  <c r="P170" i="4"/>
  <c r="P199" i="4" s="1"/>
  <c r="O170" i="4"/>
  <c r="N170" i="4"/>
  <c r="L170" i="4"/>
  <c r="L199" i="4" s="1"/>
  <c r="V169" i="4"/>
  <c r="U169" i="4"/>
  <c r="U168" i="4" s="1"/>
  <c r="P169" i="4"/>
  <c r="O169" i="4"/>
  <c r="O168" i="4" s="1"/>
  <c r="V168" i="4"/>
  <c r="P168" i="4"/>
  <c r="K167" i="4"/>
  <c r="K166" i="4"/>
  <c r="K165" i="4"/>
  <c r="W164" i="4"/>
  <c r="V164" i="4"/>
  <c r="U164" i="4"/>
  <c r="T164" i="4"/>
  <c r="T163" i="4" s="1"/>
  <c r="S164" i="4"/>
  <c r="R164" i="4"/>
  <c r="R163" i="4" s="1"/>
  <c r="Q164" i="4"/>
  <c r="P164" i="4"/>
  <c r="O164" i="4"/>
  <c r="N164" i="4"/>
  <c r="N163" i="4" s="1"/>
  <c r="M164" i="4"/>
  <c r="L164" i="4"/>
  <c r="W163" i="4"/>
  <c r="W198" i="4" s="1"/>
  <c r="V163" i="4"/>
  <c r="U163" i="4"/>
  <c r="S163" i="4"/>
  <c r="S198" i="4" s="1"/>
  <c r="Q163" i="4"/>
  <c r="Q198" i="4" s="1"/>
  <c r="P163" i="4"/>
  <c r="O163" i="4"/>
  <c r="M163" i="4"/>
  <c r="M198" i="4" s="1"/>
  <c r="W162" i="4"/>
  <c r="V162" i="4"/>
  <c r="Q162" i="4"/>
  <c r="P162" i="4"/>
  <c r="K161" i="4"/>
  <c r="K160" i="4"/>
  <c r="K159" i="4"/>
  <c r="W158" i="4"/>
  <c r="V158" i="4"/>
  <c r="U158" i="4"/>
  <c r="T158" i="4"/>
  <c r="T157" i="4" s="1"/>
  <c r="S158" i="4"/>
  <c r="R158" i="4"/>
  <c r="R157" i="4" s="1"/>
  <c r="Q158" i="4"/>
  <c r="P158" i="4"/>
  <c r="O158" i="4"/>
  <c r="N158" i="4"/>
  <c r="N157" i="4" s="1"/>
  <c r="M158" i="4"/>
  <c r="L158" i="4"/>
  <c r="K158" i="4" s="1"/>
  <c r="W157" i="4"/>
  <c r="V157" i="4"/>
  <c r="U157" i="4"/>
  <c r="S157" i="4"/>
  <c r="Q157" i="4"/>
  <c r="P157" i="4"/>
  <c r="O157" i="4"/>
  <c r="M157" i="4"/>
  <c r="K156" i="4"/>
  <c r="K155" i="4"/>
  <c r="W154" i="4"/>
  <c r="V154" i="4"/>
  <c r="V153" i="4" s="1"/>
  <c r="V125" i="4" s="1"/>
  <c r="V197" i="4" s="1"/>
  <c r="U154" i="4"/>
  <c r="T154" i="4"/>
  <c r="S154" i="4"/>
  <c r="R154" i="4"/>
  <c r="R153" i="4" s="1"/>
  <c r="Q154" i="4"/>
  <c r="P154" i="4"/>
  <c r="P153" i="4" s="1"/>
  <c r="O154" i="4"/>
  <c r="N154" i="4"/>
  <c r="M154" i="4"/>
  <c r="L154" i="4"/>
  <c r="W153" i="4"/>
  <c r="U153" i="4"/>
  <c r="T153" i="4"/>
  <c r="S153" i="4"/>
  <c r="Q153" i="4"/>
  <c r="O153" i="4"/>
  <c r="N153" i="4"/>
  <c r="M153" i="4"/>
  <c r="K152" i="4"/>
  <c r="W151" i="4"/>
  <c r="V151" i="4"/>
  <c r="U151" i="4"/>
  <c r="U150" i="4" s="1"/>
  <c r="T151" i="4"/>
  <c r="S151" i="4"/>
  <c r="S150" i="4" s="1"/>
  <c r="R151" i="4"/>
  <c r="Q151" i="4"/>
  <c r="Q150" i="4" s="1"/>
  <c r="P151" i="4"/>
  <c r="O151" i="4"/>
  <c r="O150" i="4" s="1"/>
  <c r="N151" i="4"/>
  <c r="M151" i="4"/>
  <c r="M150" i="4" s="1"/>
  <c r="L151" i="4"/>
  <c r="W150" i="4"/>
  <c r="V150" i="4"/>
  <c r="T150" i="4"/>
  <c r="R150" i="4"/>
  <c r="P150" i="4"/>
  <c r="N150" i="4"/>
  <c r="L150" i="4"/>
  <c r="K149" i="4"/>
  <c r="K148" i="4"/>
  <c r="W147" i="4"/>
  <c r="W146" i="4" s="1"/>
  <c r="W145" i="4" s="1"/>
  <c r="W144" i="4" s="1"/>
  <c r="V147" i="4"/>
  <c r="U147" i="4"/>
  <c r="U146" i="4" s="1"/>
  <c r="U125" i="4" s="1"/>
  <c r="U197" i="4" s="1"/>
  <c r="T147" i="4"/>
  <c r="S147" i="4"/>
  <c r="S146" i="4" s="1"/>
  <c r="S145" i="4" s="1"/>
  <c r="R147" i="4"/>
  <c r="Q147" i="4"/>
  <c r="Q146" i="4" s="1"/>
  <c r="Q145" i="4" s="1"/>
  <c r="Q144" i="4" s="1"/>
  <c r="P147" i="4"/>
  <c r="O147" i="4"/>
  <c r="O146" i="4" s="1"/>
  <c r="O125" i="4" s="1"/>
  <c r="O197" i="4" s="1"/>
  <c r="N147" i="4"/>
  <c r="M147" i="4"/>
  <c r="L147" i="4"/>
  <c r="V146" i="4"/>
  <c r="T146" i="4"/>
  <c r="T145" i="4" s="1"/>
  <c r="R146" i="4"/>
  <c r="R145" i="4" s="1"/>
  <c r="P146" i="4"/>
  <c r="N146" i="4"/>
  <c r="N145" i="4" s="1"/>
  <c r="L146" i="4"/>
  <c r="U145" i="4"/>
  <c r="O145" i="4"/>
  <c r="K143" i="4"/>
  <c r="K142" i="4"/>
  <c r="W141" i="4"/>
  <c r="W140" i="4" s="1"/>
  <c r="V141" i="4"/>
  <c r="U141" i="4"/>
  <c r="T141" i="4"/>
  <c r="S141" i="4"/>
  <c r="S140" i="4" s="1"/>
  <c r="R141" i="4"/>
  <c r="Q141" i="4"/>
  <c r="Q140" i="4" s="1"/>
  <c r="P141" i="4"/>
  <c r="O141" i="4"/>
  <c r="N141" i="4"/>
  <c r="M141" i="4"/>
  <c r="L141" i="4"/>
  <c r="V140" i="4"/>
  <c r="U140" i="4"/>
  <c r="T140" i="4"/>
  <c r="R140" i="4"/>
  <c r="P140" i="4"/>
  <c r="O140" i="4"/>
  <c r="N140" i="4"/>
  <c r="L140" i="4"/>
  <c r="K139" i="4"/>
  <c r="K138" i="4"/>
  <c r="K137" i="4"/>
  <c r="K136" i="4"/>
  <c r="K135" i="4"/>
  <c r="K134" i="4"/>
  <c r="K133" i="4"/>
  <c r="K132" i="4"/>
  <c r="K131" i="4"/>
  <c r="K130" i="4"/>
  <c r="W129" i="4"/>
  <c r="W128" i="4" s="1"/>
  <c r="W127" i="4" s="1"/>
  <c r="W126" i="4" s="1"/>
  <c r="V129" i="4"/>
  <c r="U129" i="4"/>
  <c r="T129" i="4"/>
  <c r="S129" i="4"/>
  <c r="S128" i="4" s="1"/>
  <c r="R129" i="4"/>
  <c r="Q129" i="4"/>
  <c r="Q128" i="4" s="1"/>
  <c r="Q127" i="4" s="1"/>
  <c r="Q126" i="4" s="1"/>
  <c r="P129" i="4"/>
  <c r="O129" i="4"/>
  <c r="N129" i="4"/>
  <c r="M129" i="4"/>
  <c r="L129" i="4"/>
  <c r="V128" i="4"/>
  <c r="U128" i="4"/>
  <c r="T128" i="4"/>
  <c r="R128" i="4"/>
  <c r="R127" i="4" s="1"/>
  <c r="R126" i="4" s="1"/>
  <c r="P128" i="4"/>
  <c r="O128" i="4"/>
  <c r="N128" i="4"/>
  <c r="L128" i="4"/>
  <c r="V127" i="4"/>
  <c r="U127" i="4"/>
  <c r="U126" i="4" s="1"/>
  <c r="P127" i="4"/>
  <c r="O127" i="4"/>
  <c r="O126" i="4" s="1"/>
  <c r="V126" i="4"/>
  <c r="P126" i="4"/>
  <c r="K124" i="4"/>
  <c r="W123" i="4"/>
  <c r="W114" i="4" s="1"/>
  <c r="W196" i="4" s="1"/>
  <c r="V123" i="4"/>
  <c r="U123" i="4"/>
  <c r="T123" i="4"/>
  <c r="S123" i="4"/>
  <c r="R123" i="4"/>
  <c r="Q123" i="4"/>
  <c r="Q114" i="4" s="1"/>
  <c r="Q196" i="4" s="1"/>
  <c r="P123" i="4"/>
  <c r="O123" i="4"/>
  <c r="N123" i="4"/>
  <c r="M123" i="4"/>
  <c r="K123" i="4" s="1"/>
  <c r="L123" i="4"/>
  <c r="K122" i="4"/>
  <c r="K121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 s="1"/>
  <c r="K119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 s="1"/>
  <c r="K117" i="4"/>
  <c r="W116" i="4"/>
  <c r="V116" i="4"/>
  <c r="U116" i="4"/>
  <c r="T116" i="4"/>
  <c r="T115" i="4" s="1"/>
  <c r="T114" i="4" s="1"/>
  <c r="S116" i="4"/>
  <c r="R116" i="4"/>
  <c r="R115" i="4" s="1"/>
  <c r="Q116" i="4"/>
  <c r="P116" i="4"/>
  <c r="O116" i="4"/>
  <c r="N116" i="4"/>
  <c r="N115" i="4" s="1"/>
  <c r="N114" i="4" s="1"/>
  <c r="M116" i="4"/>
  <c r="L116" i="4"/>
  <c r="W115" i="4"/>
  <c r="V115" i="4"/>
  <c r="U115" i="4"/>
  <c r="U114" i="4" s="1"/>
  <c r="S115" i="4"/>
  <c r="S114" i="4" s="1"/>
  <c r="Q115" i="4"/>
  <c r="P115" i="4"/>
  <c r="O115" i="4"/>
  <c r="O114" i="4" s="1"/>
  <c r="M115" i="4"/>
  <c r="M114" i="4" s="1"/>
  <c r="V114" i="4"/>
  <c r="P114" i="4"/>
  <c r="K112" i="4"/>
  <c r="W111" i="4"/>
  <c r="V111" i="4"/>
  <c r="U111" i="4"/>
  <c r="T111" i="4"/>
  <c r="S111" i="4"/>
  <c r="R111" i="4"/>
  <c r="Q111" i="4"/>
  <c r="P111" i="4"/>
  <c r="O111" i="4"/>
  <c r="N111" i="4"/>
  <c r="M111" i="4"/>
  <c r="K111" i="4" s="1"/>
  <c r="L111" i="4"/>
  <c r="K110" i="4"/>
  <c r="K109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 s="1"/>
  <c r="K107" i="4"/>
  <c r="K106" i="4"/>
  <c r="K105" i="4"/>
  <c r="K104" i="4"/>
  <c r="K103" i="4"/>
  <c r="K102" i="4"/>
  <c r="K101" i="4"/>
  <c r="W100" i="4"/>
  <c r="V100" i="4"/>
  <c r="U100" i="4"/>
  <c r="T100" i="4"/>
  <c r="S100" i="4"/>
  <c r="R100" i="4"/>
  <c r="R84" i="4" s="1"/>
  <c r="R195" i="4" s="1"/>
  <c r="Q100" i="4"/>
  <c r="P100" i="4"/>
  <c r="O100" i="4"/>
  <c r="N100" i="4"/>
  <c r="M100" i="4"/>
  <c r="L100" i="4"/>
  <c r="S99" i="4"/>
  <c r="S85" i="4" s="1"/>
  <c r="R99" i="4"/>
  <c r="Q99" i="4"/>
  <c r="P99" i="4"/>
  <c r="O99" i="4"/>
  <c r="O85" i="4" s="1"/>
  <c r="O84" i="4" s="1"/>
  <c r="O195" i="4" s="1"/>
  <c r="N99" i="4"/>
  <c r="M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W85" i="4"/>
  <c r="V85" i="4"/>
  <c r="V84" i="4" s="1"/>
  <c r="V195" i="4" s="1"/>
  <c r="U85" i="4"/>
  <c r="T85" i="4"/>
  <c r="T84" i="4" s="1"/>
  <c r="T195" i="4" s="1"/>
  <c r="R85" i="4"/>
  <c r="Q85" i="4"/>
  <c r="P85" i="4"/>
  <c r="P84" i="4" s="1"/>
  <c r="P195" i="4" s="1"/>
  <c r="N85" i="4"/>
  <c r="N84" i="4" s="1"/>
  <c r="N195" i="4" s="1"/>
  <c r="L85" i="4"/>
  <c r="W84" i="4"/>
  <c r="W195" i="4" s="1"/>
  <c r="U84" i="4"/>
  <c r="U195" i="4" s="1"/>
  <c r="Q84" i="4"/>
  <c r="Q195" i="4" s="1"/>
  <c r="K83" i="4"/>
  <c r="W82" i="4"/>
  <c r="V82" i="4"/>
  <c r="U82" i="4"/>
  <c r="T82" i="4"/>
  <c r="S82" i="4"/>
  <c r="R82" i="4"/>
  <c r="Q82" i="4"/>
  <c r="P82" i="4"/>
  <c r="O82" i="4"/>
  <c r="N82" i="4"/>
  <c r="M82" i="4"/>
  <c r="K82" i="4" s="1"/>
  <c r="L82" i="4"/>
  <c r="K81" i="4"/>
  <c r="K80" i="4"/>
  <c r="K79" i="4"/>
  <c r="K78" i="4"/>
  <c r="K77" i="4"/>
  <c r="W76" i="4"/>
  <c r="W75" i="4" s="1"/>
  <c r="W194" i="4" s="1"/>
  <c r="V76" i="4"/>
  <c r="U76" i="4"/>
  <c r="T76" i="4"/>
  <c r="S76" i="4"/>
  <c r="R76" i="4"/>
  <c r="Q76" i="4"/>
  <c r="Q75" i="4" s="1"/>
  <c r="Q194" i="4" s="1"/>
  <c r="P76" i="4"/>
  <c r="O76" i="4"/>
  <c r="N76" i="4"/>
  <c r="M76" i="4"/>
  <c r="L76" i="4"/>
  <c r="V75" i="4"/>
  <c r="V194" i="4" s="1"/>
  <c r="U75" i="4"/>
  <c r="U194" i="4" s="1"/>
  <c r="T75" i="4"/>
  <c r="T194" i="4" s="1"/>
  <c r="R75" i="4"/>
  <c r="R194" i="4" s="1"/>
  <c r="P75" i="4"/>
  <c r="P194" i="4" s="1"/>
  <c r="O75" i="4"/>
  <c r="O194" i="4" s="1"/>
  <c r="N75" i="4"/>
  <c r="N194" i="4" s="1"/>
  <c r="L75" i="4"/>
  <c r="L194" i="4" s="1"/>
  <c r="K74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 s="1"/>
  <c r="K72" i="4"/>
  <c r="K71" i="4"/>
  <c r="K70" i="4"/>
  <c r="K69" i="4"/>
  <c r="W68" i="4"/>
  <c r="V68" i="4"/>
  <c r="U68" i="4"/>
  <c r="T68" i="4"/>
  <c r="S68" i="4"/>
  <c r="R68" i="4"/>
  <c r="Q68" i="4"/>
  <c r="P68" i="4"/>
  <c r="O68" i="4"/>
  <c r="N68" i="4"/>
  <c r="M68" i="4"/>
  <c r="K68" i="4" s="1"/>
  <c r="L68" i="4"/>
  <c r="W67" i="4"/>
  <c r="V67" i="4"/>
  <c r="V54" i="4" s="1"/>
  <c r="V53" i="4" s="1"/>
  <c r="U67" i="4"/>
  <c r="T67" i="4"/>
  <c r="S67" i="4"/>
  <c r="R67" i="4"/>
  <c r="Q67" i="4"/>
  <c r="P67" i="4"/>
  <c r="P54" i="4" s="1"/>
  <c r="P53" i="4" s="1"/>
  <c r="O67" i="4"/>
  <c r="N67" i="4"/>
  <c r="M67" i="4"/>
  <c r="L67" i="4"/>
  <c r="K67" i="4" s="1"/>
  <c r="K66" i="4"/>
  <c r="K65" i="4"/>
  <c r="K64" i="4"/>
  <c r="K63" i="4"/>
  <c r="K62" i="4"/>
  <c r="K61" i="4"/>
  <c r="K60" i="4"/>
  <c r="K59" i="4"/>
  <c r="K58" i="4"/>
  <c r="K57" i="4"/>
  <c r="K56" i="4"/>
  <c r="K55" i="4"/>
  <c r="W54" i="4"/>
  <c r="W53" i="4" s="1"/>
  <c r="W36" i="4" s="1"/>
  <c r="W193" i="4" s="1"/>
  <c r="U54" i="4"/>
  <c r="U53" i="4" s="1"/>
  <c r="T54" i="4"/>
  <c r="S54" i="4"/>
  <c r="S53" i="4" s="1"/>
  <c r="R54" i="4"/>
  <c r="Q54" i="4"/>
  <c r="Q53" i="4" s="1"/>
  <c r="O54" i="4"/>
  <c r="O53" i="4" s="1"/>
  <c r="N54" i="4"/>
  <c r="M54" i="4"/>
  <c r="M53" i="4" s="1"/>
  <c r="L54" i="4"/>
  <c r="T53" i="4"/>
  <c r="R53" i="4"/>
  <c r="R36" i="4" s="1"/>
  <c r="R193" i="4" s="1"/>
  <c r="N53" i="4"/>
  <c r="L53" i="4"/>
  <c r="K52" i="4"/>
  <c r="K51" i="4"/>
  <c r="K50" i="4"/>
  <c r="K49" i="4"/>
  <c r="K48" i="4"/>
  <c r="K47" i="4"/>
  <c r="K46" i="4"/>
  <c r="K45" i="4"/>
  <c r="K44" i="4"/>
  <c r="K43" i="4"/>
  <c r="K42" i="4"/>
  <c r="K41" i="4"/>
  <c r="W40" i="4"/>
  <c r="W39" i="4" s="1"/>
  <c r="V40" i="4"/>
  <c r="U40" i="4"/>
  <c r="U39" i="4" s="1"/>
  <c r="T40" i="4"/>
  <c r="S40" i="4"/>
  <c r="S39" i="4" s="1"/>
  <c r="R40" i="4"/>
  <c r="Q40" i="4"/>
  <c r="Q39" i="4" s="1"/>
  <c r="Q36" i="4" s="1"/>
  <c r="Q193" i="4" s="1"/>
  <c r="P40" i="4"/>
  <c r="O40" i="4"/>
  <c r="O39" i="4" s="1"/>
  <c r="O36" i="4" s="1"/>
  <c r="O193" i="4" s="1"/>
  <c r="N40" i="4"/>
  <c r="M40" i="4"/>
  <c r="L40" i="4"/>
  <c r="V39" i="4"/>
  <c r="T39" i="4"/>
  <c r="R39" i="4"/>
  <c r="P39" i="4"/>
  <c r="N39" i="4"/>
  <c r="L39" i="4"/>
  <c r="K38" i="4"/>
  <c r="W37" i="4"/>
  <c r="V37" i="4"/>
  <c r="V36" i="4" s="1"/>
  <c r="V193" i="4" s="1"/>
  <c r="U37" i="4"/>
  <c r="T37" i="4"/>
  <c r="T36" i="4" s="1"/>
  <c r="T193" i="4" s="1"/>
  <c r="S37" i="4"/>
  <c r="R37" i="4"/>
  <c r="Q37" i="4"/>
  <c r="P37" i="4"/>
  <c r="P36" i="4" s="1"/>
  <c r="P193" i="4" s="1"/>
  <c r="O37" i="4"/>
  <c r="N37" i="4"/>
  <c r="N36" i="4" s="1"/>
  <c r="N193" i="4" s="1"/>
  <c r="M37" i="4"/>
  <c r="L37" i="4"/>
  <c r="U36" i="4"/>
  <c r="U193" i="4" s="1"/>
  <c r="S36" i="4"/>
  <c r="S193" i="4" s="1"/>
  <c r="L36" i="4"/>
  <c r="L193" i="4" s="1"/>
  <c r="K35" i="4"/>
  <c r="W34" i="4"/>
  <c r="V34" i="4"/>
  <c r="U34" i="4"/>
  <c r="U30" i="4" s="1"/>
  <c r="U192" i="4" s="1"/>
  <c r="T34" i="4"/>
  <c r="T30" i="4" s="1"/>
  <c r="T192" i="4" s="1"/>
  <c r="S34" i="4"/>
  <c r="R34" i="4"/>
  <c r="Q34" i="4"/>
  <c r="P34" i="4"/>
  <c r="O34" i="4"/>
  <c r="O30" i="4" s="1"/>
  <c r="O192" i="4" s="1"/>
  <c r="N34" i="4"/>
  <c r="N30" i="4" s="1"/>
  <c r="N192" i="4" s="1"/>
  <c r="M34" i="4"/>
  <c r="K34" i="4" s="1"/>
  <c r="L34" i="4"/>
  <c r="K33" i="4"/>
  <c r="K32" i="4"/>
  <c r="W31" i="4"/>
  <c r="W30" i="4" s="1"/>
  <c r="W192" i="4" s="1"/>
  <c r="V31" i="4"/>
  <c r="V30" i="4" s="1"/>
  <c r="V192" i="4" s="1"/>
  <c r="U31" i="4"/>
  <c r="T31" i="4"/>
  <c r="S31" i="4"/>
  <c r="R31" i="4"/>
  <c r="Q31" i="4"/>
  <c r="Q30" i="4" s="1"/>
  <c r="Q192" i="4" s="1"/>
  <c r="P31" i="4"/>
  <c r="P30" i="4" s="1"/>
  <c r="P192" i="4" s="1"/>
  <c r="O31" i="4"/>
  <c r="N31" i="4"/>
  <c r="M31" i="4"/>
  <c r="L31" i="4"/>
  <c r="K31" i="4"/>
  <c r="S30" i="4"/>
  <c r="S192" i="4" s="1"/>
  <c r="R30" i="4"/>
  <c r="R192" i="4" s="1"/>
  <c r="M30" i="4"/>
  <c r="M192" i="4" s="1"/>
  <c r="L30" i="4"/>
  <c r="L192" i="4" s="1"/>
  <c r="K29" i="4"/>
  <c r="W28" i="4"/>
  <c r="V28" i="4"/>
  <c r="U28" i="4"/>
  <c r="T28" i="4"/>
  <c r="S28" i="4"/>
  <c r="R28" i="4"/>
  <c r="Q28" i="4"/>
  <c r="P28" i="4"/>
  <c r="O28" i="4"/>
  <c r="N28" i="4"/>
  <c r="M28" i="4"/>
  <c r="K28" i="4" s="1"/>
  <c r="L28" i="4"/>
  <c r="K27" i="4"/>
  <c r="W26" i="4"/>
  <c r="V26" i="4"/>
  <c r="U26" i="4"/>
  <c r="T26" i="4"/>
  <c r="S26" i="4"/>
  <c r="R26" i="4"/>
  <c r="Q26" i="4"/>
  <c r="P26" i="4"/>
  <c r="K26" i="4" s="1"/>
  <c r="O26" i="4"/>
  <c r="N26" i="4"/>
  <c r="M26" i="4"/>
  <c r="L26" i="4"/>
  <c r="K25" i="4"/>
  <c r="K24" i="4"/>
  <c r="K23" i="4"/>
  <c r="K22" i="4"/>
  <c r="W21" i="4"/>
  <c r="V21" i="4"/>
  <c r="U21" i="4"/>
  <c r="T21" i="4"/>
  <c r="S21" i="4"/>
  <c r="R21" i="4"/>
  <c r="Q21" i="4"/>
  <c r="P21" i="4"/>
  <c r="O21" i="4"/>
  <c r="N21" i="4"/>
  <c r="K21" i="4" s="1"/>
  <c r="M21" i="4"/>
  <c r="L21" i="4"/>
  <c r="K20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K18" i="4"/>
  <c r="K17" i="4"/>
  <c r="K16" i="4"/>
  <c r="K15" i="4"/>
  <c r="W14" i="4"/>
  <c r="V14" i="4"/>
  <c r="V13" i="4" s="1"/>
  <c r="V9" i="4" s="1"/>
  <c r="U14" i="4"/>
  <c r="U13" i="4" s="1"/>
  <c r="U9" i="4" s="1"/>
  <c r="T14" i="4"/>
  <c r="S14" i="4"/>
  <c r="R14" i="4"/>
  <c r="Q14" i="4"/>
  <c r="P14" i="4"/>
  <c r="K14" i="4" s="1"/>
  <c r="O14" i="4"/>
  <c r="O13" i="4" s="1"/>
  <c r="N14" i="4"/>
  <c r="M14" i="4"/>
  <c r="L14" i="4"/>
  <c r="W13" i="4"/>
  <c r="W9" i="4" s="1"/>
  <c r="T13" i="4"/>
  <c r="S13" i="4"/>
  <c r="R13" i="4"/>
  <c r="R9" i="4" s="1"/>
  <c r="Q13" i="4"/>
  <c r="Q9" i="4" s="1"/>
  <c r="N13" i="4"/>
  <c r="M13" i="4"/>
  <c r="L13" i="4"/>
  <c r="L9" i="4" s="1"/>
  <c r="K12" i="4"/>
  <c r="K11" i="4"/>
  <c r="W10" i="4"/>
  <c r="V10" i="4"/>
  <c r="U10" i="4"/>
  <c r="T10" i="4"/>
  <c r="T9" i="4" s="1"/>
  <c r="S10" i="4"/>
  <c r="S9" i="4" s="1"/>
  <c r="R10" i="4"/>
  <c r="Q10" i="4"/>
  <c r="P10" i="4"/>
  <c r="O10" i="4"/>
  <c r="N10" i="4"/>
  <c r="N9" i="4" s="1"/>
  <c r="M10" i="4"/>
  <c r="M9" i="4" s="1"/>
  <c r="L10" i="4"/>
  <c r="K6" i="4"/>
  <c r="C124" i="2"/>
  <c r="E123" i="2"/>
  <c r="E122" i="2"/>
  <c r="E121" i="2"/>
  <c r="E120" i="2"/>
  <c r="E119" i="2"/>
  <c r="E118" i="2"/>
  <c r="E117" i="2"/>
  <c r="E115" i="2"/>
  <c r="E114" i="2"/>
  <c r="E113" i="2"/>
  <c r="E112" i="2"/>
  <c r="E111" i="2"/>
  <c r="E110" i="2"/>
  <c r="E109" i="2"/>
  <c r="E108" i="2"/>
  <c r="E107" i="2"/>
  <c r="E104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0" i="2"/>
  <c r="E79" i="2"/>
  <c r="E78" i="2"/>
  <c r="E77" i="2"/>
  <c r="E76" i="2"/>
  <c r="E75" i="2"/>
  <c r="E74" i="2"/>
  <c r="E72" i="2"/>
  <c r="E71" i="2"/>
  <c r="E70" i="2"/>
  <c r="E69" i="2"/>
  <c r="E68" i="2"/>
  <c r="E67" i="2"/>
  <c r="E66" i="2"/>
  <c r="E65" i="2"/>
  <c r="E63" i="2"/>
  <c r="E62" i="2"/>
  <c r="E60" i="2"/>
  <c r="E59" i="2"/>
  <c r="E58" i="2"/>
  <c r="E56" i="2"/>
  <c r="E55" i="2"/>
  <c r="E54" i="2"/>
  <c r="E53" i="2"/>
  <c r="E52" i="2"/>
  <c r="E50" i="2"/>
  <c r="E49" i="2"/>
  <c r="E48" i="2"/>
  <c r="E45" i="2"/>
  <c r="E44" i="2"/>
  <c r="E43" i="2"/>
  <c r="E42" i="2"/>
  <c r="E41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4" i="2"/>
  <c r="E23" i="2"/>
  <c r="E22" i="2"/>
  <c r="E21" i="2"/>
  <c r="E19" i="2"/>
  <c r="E18" i="2"/>
  <c r="E17" i="2"/>
  <c r="E15" i="2"/>
  <c r="E14" i="2"/>
  <c r="E13" i="2"/>
  <c r="E12" i="2"/>
  <c r="E11" i="2"/>
  <c r="E10" i="2"/>
  <c r="E9" i="2"/>
  <c r="H402" i="1"/>
  <c r="G402" i="1"/>
  <c r="E402" i="1"/>
  <c r="J401" i="1"/>
  <c r="F401" i="1"/>
  <c r="K397" i="1"/>
  <c r="M396" i="1"/>
  <c r="L396" i="1"/>
  <c r="K396" i="1"/>
  <c r="J396" i="1"/>
  <c r="I396" i="1"/>
  <c r="F396" i="1"/>
  <c r="H394" i="1"/>
  <c r="G394" i="1"/>
  <c r="E394" i="1"/>
  <c r="H393" i="1"/>
  <c r="G393" i="1"/>
  <c r="E393" i="1"/>
  <c r="H392" i="1"/>
  <c r="G392" i="1"/>
  <c r="E392" i="1"/>
  <c r="H391" i="1"/>
  <c r="G391" i="1"/>
  <c r="E391" i="1"/>
  <c r="H390" i="1"/>
  <c r="G390" i="1"/>
  <c r="E390" i="1"/>
  <c r="H389" i="1"/>
  <c r="G389" i="1"/>
  <c r="E389" i="1"/>
  <c r="H388" i="1"/>
  <c r="G388" i="1"/>
  <c r="E388" i="1"/>
  <c r="H387" i="1"/>
  <c r="G387" i="1"/>
  <c r="E387" i="1"/>
  <c r="H386" i="1"/>
  <c r="H396" i="1" s="1"/>
  <c r="G386" i="1"/>
  <c r="E386" i="1"/>
  <c r="E396" i="1" s="1"/>
  <c r="M372" i="1"/>
  <c r="L372" i="1"/>
  <c r="K372" i="1"/>
  <c r="J372" i="1"/>
  <c r="I372" i="1"/>
  <c r="F372" i="1"/>
  <c r="E372" i="1"/>
  <c r="E373" i="1" s="1"/>
  <c r="H370" i="1"/>
  <c r="H372" i="1" s="1"/>
  <c r="H373" i="1" s="1"/>
  <c r="E370" i="1"/>
  <c r="G370" i="1" s="1"/>
  <c r="G372" i="1" s="1"/>
  <c r="G373" i="1" s="1"/>
  <c r="K357" i="1"/>
  <c r="M356" i="1"/>
  <c r="L356" i="1"/>
  <c r="K356" i="1"/>
  <c r="J356" i="1"/>
  <c r="I356" i="1"/>
  <c r="I357" i="1" s="1"/>
  <c r="F356" i="1"/>
  <c r="E353" i="1"/>
  <c r="E352" i="1"/>
  <c r="E351" i="1"/>
  <c r="G351" i="1" s="1"/>
  <c r="E350" i="1"/>
  <c r="E348" i="1"/>
  <c r="G348" i="1" s="1"/>
  <c r="H347" i="1"/>
  <c r="G347" i="1"/>
  <c r="H346" i="1"/>
  <c r="E346" i="1"/>
  <c r="G346" i="1" s="1"/>
  <c r="H345" i="1"/>
  <c r="E345" i="1"/>
  <c r="G345" i="1" s="1"/>
  <c r="H344" i="1"/>
  <c r="E344" i="1"/>
  <c r="G344" i="1" s="1"/>
  <c r="H343" i="1"/>
  <c r="G343" i="1"/>
  <c r="H342" i="1"/>
  <c r="G342" i="1"/>
  <c r="E342" i="1"/>
  <c r="H341" i="1"/>
  <c r="G341" i="1"/>
  <c r="E341" i="1"/>
  <c r="H340" i="1"/>
  <c r="G340" i="1"/>
  <c r="E340" i="1"/>
  <c r="H339" i="1"/>
  <c r="G339" i="1"/>
  <c r="E339" i="1"/>
  <c r="H338" i="1"/>
  <c r="G338" i="1"/>
  <c r="E338" i="1"/>
  <c r="H337" i="1"/>
  <c r="G337" i="1"/>
  <c r="E336" i="1"/>
  <c r="G335" i="1"/>
  <c r="E334" i="1"/>
  <c r="E333" i="1"/>
  <c r="G333" i="1" s="1"/>
  <c r="E332" i="1"/>
  <c r="H331" i="1"/>
  <c r="G331" i="1"/>
  <c r="H330" i="1"/>
  <c r="G330" i="1"/>
  <c r="H329" i="1"/>
  <c r="G329" i="1"/>
  <c r="E329" i="1"/>
  <c r="H328" i="1"/>
  <c r="G328" i="1"/>
  <c r="E328" i="1"/>
  <c r="H327" i="1"/>
  <c r="G327" i="1"/>
  <c r="E327" i="1"/>
  <c r="H326" i="1"/>
  <c r="G326" i="1"/>
  <c r="E326" i="1"/>
  <c r="H325" i="1"/>
  <c r="G325" i="1"/>
  <c r="E325" i="1"/>
  <c r="M312" i="1"/>
  <c r="L312" i="1"/>
  <c r="J312" i="1"/>
  <c r="I312" i="1"/>
  <c r="F312" i="1"/>
  <c r="K309" i="1"/>
  <c r="H309" i="1"/>
  <c r="G309" i="1"/>
  <c r="K308" i="1"/>
  <c r="H308" i="1"/>
  <c r="G308" i="1"/>
  <c r="K307" i="1"/>
  <c r="H307" i="1"/>
  <c r="G307" i="1"/>
  <c r="K306" i="1"/>
  <c r="H306" i="1"/>
  <c r="G306" i="1"/>
  <c r="K305" i="1"/>
  <c r="E305" i="1"/>
  <c r="K304" i="1"/>
  <c r="H304" i="1"/>
  <c r="G304" i="1"/>
  <c r="K303" i="1"/>
  <c r="H303" i="1"/>
  <c r="G303" i="1"/>
  <c r="K302" i="1"/>
  <c r="H302" i="1"/>
  <c r="G302" i="1"/>
  <c r="K301" i="1"/>
  <c r="H301" i="1"/>
  <c r="G301" i="1"/>
  <c r="K300" i="1"/>
  <c r="H300" i="1"/>
  <c r="G300" i="1"/>
  <c r="E299" i="1"/>
  <c r="K298" i="1"/>
  <c r="H298" i="1"/>
  <c r="G298" i="1"/>
  <c r="K297" i="1"/>
  <c r="H297" i="1"/>
  <c r="G297" i="1"/>
  <c r="K296" i="1"/>
  <c r="H296" i="1"/>
  <c r="G296" i="1"/>
  <c r="K295" i="1"/>
  <c r="H295" i="1"/>
  <c r="G295" i="1"/>
  <c r="K294" i="1"/>
  <c r="H294" i="1"/>
  <c r="G294" i="1"/>
  <c r="K293" i="1"/>
  <c r="H293" i="1"/>
  <c r="G293" i="1"/>
  <c r="K292" i="1"/>
  <c r="H292" i="1"/>
  <c r="G292" i="1"/>
  <c r="K291" i="1"/>
  <c r="H291" i="1"/>
  <c r="G291" i="1"/>
  <c r="K290" i="1"/>
  <c r="H290" i="1"/>
  <c r="G290" i="1"/>
  <c r="K289" i="1"/>
  <c r="H289" i="1"/>
  <c r="G289" i="1"/>
  <c r="K288" i="1"/>
  <c r="H288" i="1"/>
  <c r="G288" i="1"/>
  <c r="K287" i="1"/>
  <c r="H287" i="1"/>
  <c r="G287" i="1"/>
  <c r="K286" i="1"/>
  <c r="H286" i="1"/>
  <c r="G286" i="1"/>
  <c r="K285" i="1"/>
  <c r="H285" i="1"/>
  <c r="G285" i="1"/>
  <c r="K284" i="1"/>
  <c r="H284" i="1"/>
  <c r="G284" i="1"/>
  <c r="K283" i="1"/>
  <c r="H283" i="1"/>
  <c r="G283" i="1"/>
  <c r="K282" i="1"/>
  <c r="H282" i="1"/>
  <c r="G282" i="1"/>
  <c r="K281" i="1"/>
  <c r="H281" i="1"/>
  <c r="G281" i="1"/>
  <c r="K280" i="1"/>
  <c r="H280" i="1"/>
  <c r="G280" i="1"/>
  <c r="H279" i="1"/>
  <c r="G279" i="1"/>
  <c r="K278" i="1"/>
  <c r="H278" i="1"/>
  <c r="G278" i="1"/>
  <c r="H277" i="1"/>
  <c r="G277" i="1"/>
  <c r="I264" i="1"/>
  <c r="M263" i="1"/>
  <c r="L263" i="1"/>
  <c r="K263" i="1"/>
  <c r="K264" i="1" s="1"/>
  <c r="J263" i="1"/>
  <c r="I263" i="1"/>
  <c r="F263" i="1"/>
  <c r="E263" i="1"/>
  <c r="E264" i="1" s="1"/>
  <c r="H260" i="1"/>
  <c r="G260" i="1"/>
  <c r="H259" i="1"/>
  <c r="E259" i="1"/>
  <c r="G259" i="1" s="1"/>
  <c r="H258" i="1"/>
  <c r="E258" i="1"/>
  <c r="G258" i="1" s="1"/>
  <c r="H257" i="1"/>
  <c r="E257" i="1"/>
  <c r="G257" i="1" s="1"/>
  <c r="H256" i="1"/>
  <c r="E256" i="1"/>
  <c r="G256" i="1" s="1"/>
  <c r="H255" i="1"/>
  <c r="E255" i="1"/>
  <c r="G255" i="1" s="1"/>
  <c r="H254" i="1"/>
  <c r="H263" i="1" s="1"/>
  <c r="H264" i="1" s="1"/>
  <c r="G254" i="1"/>
  <c r="H253" i="1"/>
  <c r="G253" i="1"/>
  <c r="I240" i="1"/>
  <c r="M239" i="1"/>
  <c r="L239" i="1"/>
  <c r="K239" i="1"/>
  <c r="K240" i="1" s="1"/>
  <c r="J239" i="1"/>
  <c r="J400" i="1" s="1"/>
  <c r="I239" i="1"/>
  <c r="F239" i="1"/>
  <c r="H237" i="1"/>
  <c r="E237" i="1"/>
  <c r="G237" i="1" s="1"/>
  <c r="H236" i="1"/>
  <c r="G236" i="1"/>
  <c r="H235" i="1"/>
  <c r="G235" i="1"/>
  <c r="H234" i="1"/>
  <c r="G234" i="1"/>
  <c r="H232" i="1"/>
  <c r="E232" i="1"/>
  <c r="G232" i="1" s="1"/>
  <c r="H231" i="1"/>
  <c r="E231" i="1"/>
  <c r="G231" i="1" s="1"/>
  <c r="H230" i="1"/>
  <c r="G230" i="1"/>
  <c r="H229" i="1"/>
  <c r="G229" i="1"/>
  <c r="E229" i="1"/>
  <c r="H228" i="1"/>
  <c r="G228" i="1"/>
  <c r="E228" i="1"/>
  <c r="H227" i="1"/>
  <c r="G227" i="1"/>
  <c r="M212" i="1"/>
  <c r="L212" i="1"/>
  <c r="K212" i="1"/>
  <c r="K213" i="1" s="1"/>
  <c r="J212" i="1"/>
  <c r="I212" i="1"/>
  <c r="F212" i="1"/>
  <c r="H210" i="1"/>
  <c r="G210" i="1"/>
  <c r="E210" i="1"/>
  <c r="H209" i="1"/>
  <c r="H212" i="1" s="1"/>
  <c r="H213" i="1" s="1"/>
  <c r="G209" i="1"/>
  <c r="G212" i="1" s="1"/>
  <c r="G213" i="1" s="1"/>
  <c r="E209" i="1"/>
  <c r="E212" i="1" s="1"/>
  <c r="E213" i="1" s="1"/>
  <c r="M195" i="1"/>
  <c r="L195" i="1"/>
  <c r="K195" i="1"/>
  <c r="K196" i="1" s="1"/>
  <c r="J195" i="1"/>
  <c r="I195" i="1"/>
  <c r="F195" i="1"/>
  <c r="H193" i="1"/>
  <c r="E193" i="1"/>
  <c r="E195" i="1" s="1"/>
  <c r="E196" i="1" s="1"/>
  <c r="H192" i="1"/>
  <c r="G192" i="1"/>
  <c r="H191" i="1"/>
  <c r="G191" i="1"/>
  <c r="E191" i="1"/>
  <c r="H190" i="1"/>
  <c r="G190" i="1"/>
  <c r="E190" i="1"/>
  <c r="I177" i="1"/>
  <c r="M176" i="1"/>
  <c r="L176" i="1"/>
  <c r="K176" i="1"/>
  <c r="K177" i="1" s="1"/>
  <c r="J176" i="1"/>
  <c r="I176" i="1"/>
  <c r="F176" i="1"/>
  <c r="E174" i="1"/>
  <c r="H173" i="1"/>
  <c r="G173" i="1"/>
  <c r="H172" i="1"/>
  <c r="E172" i="1"/>
  <c r="G172" i="1" s="1"/>
  <c r="H171" i="1"/>
  <c r="E171" i="1"/>
  <c r="G171" i="1" s="1"/>
  <c r="H170" i="1"/>
  <c r="E170" i="1"/>
  <c r="G170" i="1" s="1"/>
  <c r="H169" i="1"/>
  <c r="E169" i="1"/>
  <c r="G169" i="1" s="1"/>
  <c r="E156" i="1"/>
  <c r="M155" i="1"/>
  <c r="L155" i="1"/>
  <c r="K155" i="1"/>
  <c r="K156" i="1" s="1"/>
  <c r="J155" i="1"/>
  <c r="I155" i="1"/>
  <c r="F155" i="1"/>
  <c r="E155" i="1"/>
  <c r="E152" i="1"/>
  <c r="H151" i="1"/>
  <c r="G151" i="1"/>
  <c r="H150" i="1"/>
  <c r="G150" i="1"/>
  <c r="I137" i="1"/>
  <c r="M136" i="1"/>
  <c r="L136" i="1"/>
  <c r="K136" i="1"/>
  <c r="K137" i="1" s="1"/>
  <c r="J136" i="1"/>
  <c r="I136" i="1"/>
  <c r="F136" i="1"/>
  <c r="E134" i="1"/>
  <c r="E133" i="1"/>
  <c r="E132" i="1"/>
  <c r="E131" i="1"/>
  <c r="E130" i="1"/>
  <c r="E129" i="1"/>
  <c r="M115" i="1"/>
  <c r="L115" i="1"/>
  <c r="K115" i="1"/>
  <c r="K116" i="1" s="1"/>
  <c r="J115" i="1"/>
  <c r="I115" i="1"/>
  <c r="F115" i="1"/>
  <c r="H113" i="1"/>
  <c r="G113" i="1"/>
  <c r="E113" i="1"/>
  <c r="H112" i="1"/>
  <c r="G112" i="1"/>
  <c r="E112" i="1"/>
  <c r="H111" i="1"/>
  <c r="G111" i="1"/>
  <c r="E111" i="1"/>
  <c r="H110" i="1"/>
  <c r="G110" i="1"/>
  <c r="E110" i="1"/>
  <c r="H109" i="1"/>
  <c r="G109" i="1"/>
  <c r="E109" i="1"/>
  <c r="H108" i="1"/>
  <c r="G108" i="1"/>
  <c r="E108" i="1"/>
  <c r="H107" i="1"/>
  <c r="G107" i="1"/>
  <c r="E107" i="1"/>
  <c r="H106" i="1"/>
  <c r="G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H84" i="1"/>
  <c r="G84" i="1"/>
  <c r="H83" i="1"/>
  <c r="E83" i="1"/>
  <c r="G83" i="1" s="1"/>
  <c r="H82" i="1"/>
  <c r="E82" i="1"/>
  <c r="G82" i="1" s="1"/>
  <c r="H81" i="1"/>
  <c r="E81" i="1"/>
  <c r="G81" i="1" s="1"/>
  <c r="H80" i="1"/>
  <c r="E80" i="1"/>
  <c r="G80" i="1" s="1"/>
  <c r="H79" i="1"/>
  <c r="E79" i="1"/>
  <c r="G79" i="1" s="1"/>
  <c r="H78" i="1"/>
  <c r="E78" i="1"/>
  <c r="G78" i="1" s="1"/>
  <c r="H77" i="1"/>
  <c r="E77" i="1"/>
  <c r="G77" i="1" s="1"/>
  <c r="H76" i="1"/>
  <c r="G76" i="1"/>
  <c r="H75" i="1"/>
  <c r="G75" i="1"/>
  <c r="E75" i="1"/>
  <c r="K62" i="1"/>
  <c r="M61" i="1"/>
  <c r="L61" i="1"/>
  <c r="K61" i="1"/>
  <c r="J61" i="1"/>
  <c r="I61" i="1"/>
  <c r="F61" i="1"/>
  <c r="H59" i="1"/>
  <c r="E59" i="1"/>
  <c r="G59" i="1" s="1"/>
  <c r="H58" i="1"/>
  <c r="E58" i="1"/>
  <c r="G58" i="1" s="1"/>
  <c r="H57" i="1"/>
  <c r="E57" i="1"/>
  <c r="G57" i="1" s="1"/>
  <c r="H56" i="1"/>
  <c r="H61" i="1" s="1"/>
  <c r="H62" i="1" s="1"/>
  <c r="E56" i="1"/>
  <c r="E61" i="1" s="1"/>
  <c r="E62" i="1" s="1"/>
  <c r="M42" i="1"/>
  <c r="L42" i="1"/>
  <c r="K42" i="1"/>
  <c r="K43" i="1" s="1"/>
  <c r="J42" i="1"/>
  <c r="I42" i="1"/>
  <c r="F42" i="1"/>
  <c r="E40" i="1"/>
  <c r="E39" i="1"/>
  <c r="E38" i="1"/>
  <c r="M24" i="1"/>
  <c r="L24" i="1"/>
  <c r="K24" i="1"/>
  <c r="K25" i="1" s="1"/>
  <c r="J24" i="1"/>
  <c r="I24" i="1"/>
  <c r="F24" i="1"/>
  <c r="H22" i="1"/>
  <c r="G22" i="1"/>
  <c r="E21" i="1"/>
  <c r="E20" i="1"/>
  <c r="E19" i="1"/>
  <c r="H19" i="1" s="1"/>
  <c r="H18" i="1"/>
  <c r="E18" i="1"/>
  <c r="G18" i="1" s="1"/>
  <c r="H17" i="1"/>
  <c r="E17" i="1"/>
  <c r="G17" i="1" s="1"/>
  <c r="H16" i="1"/>
  <c r="E16" i="1"/>
  <c r="G16" i="1" s="1"/>
  <c r="H15" i="1"/>
  <c r="E15" i="1"/>
  <c r="G15" i="1" s="1"/>
  <c r="H14" i="1"/>
  <c r="E14" i="1"/>
  <c r="G14" i="1" s="1"/>
  <c r="H13" i="1"/>
  <c r="E13" i="1"/>
  <c r="G13" i="1" s="1"/>
  <c r="H12" i="1"/>
  <c r="E12" i="1"/>
  <c r="G12" i="1" s="1"/>
  <c r="H11" i="1"/>
  <c r="E11" i="1"/>
  <c r="G11" i="1" s="1"/>
  <c r="H10" i="1"/>
  <c r="E10" i="1"/>
  <c r="G10" i="1" s="1"/>
  <c r="H9" i="1"/>
  <c r="E9" i="1"/>
  <c r="G9" i="1" s="1"/>
  <c r="H8" i="1"/>
  <c r="E8" i="1"/>
  <c r="E24" i="5" l="1"/>
  <c r="E72" i="5"/>
  <c r="E87" i="5"/>
  <c r="E111" i="5"/>
  <c r="E123" i="5"/>
  <c r="E13" i="5"/>
  <c r="Q7" i="5"/>
  <c r="Q132" i="5" s="1"/>
  <c r="Q141" i="5" s="1"/>
  <c r="E122" i="5"/>
  <c r="E74" i="5"/>
  <c r="E8" i="5"/>
  <c r="E9" i="5"/>
  <c r="E10" i="5"/>
  <c r="E11" i="5"/>
  <c r="L7" i="5"/>
  <c r="L132" i="5" s="1"/>
  <c r="L141" i="5" s="1"/>
  <c r="E14" i="5"/>
  <c r="E16" i="5"/>
  <c r="E17" i="5"/>
  <c r="E19" i="5"/>
  <c r="E20" i="5"/>
  <c r="E21" i="5"/>
  <c r="E22" i="5"/>
  <c r="E23" i="5"/>
  <c r="E30" i="5"/>
  <c r="E36" i="5"/>
  <c r="E42" i="5"/>
  <c r="E48" i="5"/>
  <c r="E54" i="5"/>
  <c r="E60" i="5"/>
  <c r="E66" i="5"/>
  <c r="E85" i="5"/>
  <c r="E96" i="5"/>
  <c r="T96" i="5" s="1"/>
  <c r="K7" i="5"/>
  <c r="K132" i="5" s="1"/>
  <c r="K141" i="5" s="1"/>
  <c r="M7" i="5"/>
  <c r="M132" i="5" s="1"/>
  <c r="M141" i="5" s="1"/>
  <c r="E26" i="5"/>
  <c r="E28" i="5"/>
  <c r="E29" i="5"/>
  <c r="E31" i="5"/>
  <c r="E33" i="5"/>
  <c r="E34" i="5"/>
  <c r="E35" i="5"/>
  <c r="E37" i="5"/>
  <c r="E38" i="5"/>
  <c r="E39" i="5"/>
  <c r="E41" i="5"/>
  <c r="E43" i="5"/>
  <c r="E44" i="5"/>
  <c r="E45" i="5"/>
  <c r="E46" i="5"/>
  <c r="E49" i="5"/>
  <c r="E51" i="5"/>
  <c r="E52" i="5"/>
  <c r="E53" i="5"/>
  <c r="E55" i="5"/>
  <c r="E56" i="5"/>
  <c r="E57" i="5"/>
  <c r="E58" i="5"/>
  <c r="E59" i="5"/>
  <c r="E61" i="5"/>
  <c r="E62" i="5"/>
  <c r="E63" i="5"/>
  <c r="E65" i="5"/>
  <c r="E67" i="5"/>
  <c r="E68" i="5"/>
  <c r="E69" i="5"/>
  <c r="E71" i="5"/>
  <c r="E78" i="5"/>
  <c r="E84" i="5"/>
  <c r="E90" i="5"/>
  <c r="E108" i="5"/>
  <c r="E114" i="5"/>
  <c r="E120" i="5"/>
  <c r="E126" i="5"/>
  <c r="E93" i="5"/>
  <c r="E117" i="5"/>
  <c r="G7" i="5"/>
  <c r="G127" i="5" s="1"/>
  <c r="E25" i="5"/>
  <c r="E27" i="5"/>
  <c r="H7" i="5"/>
  <c r="H127" i="5" s="1"/>
  <c r="N7" i="5"/>
  <c r="N132" i="5" s="1"/>
  <c r="N141" i="5" s="1"/>
  <c r="E15" i="5"/>
  <c r="E32" i="5"/>
  <c r="E40" i="5"/>
  <c r="E50" i="5"/>
  <c r="E64" i="5"/>
  <c r="E70" i="5"/>
  <c r="E73" i="5"/>
  <c r="E75" i="5"/>
  <c r="E76" i="5"/>
  <c r="E77" i="5"/>
  <c r="E79" i="5"/>
  <c r="E81" i="5"/>
  <c r="E83" i="5"/>
  <c r="E86" i="5"/>
  <c r="E88" i="5"/>
  <c r="E89" i="5"/>
  <c r="E91" i="5"/>
  <c r="E92" i="5"/>
  <c r="E135" i="5"/>
  <c r="E95" i="5"/>
  <c r="T95" i="5" s="1"/>
  <c r="E97" i="5"/>
  <c r="T97" i="5" s="1"/>
  <c r="E98" i="5"/>
  <c r="T98" i="5" s="1"/>
  <c r="E99" i="5"/>
  <c r="T99" i="5" s="1"/>
  <c r="E100" i="5"/>
  <c r="T100" i="5" s="1"/>
  <c r="E101" i="5"/>
  <c r="T101" i="5" s="1"/>
  <c r="E102" i="5"/>
  <c r="T102" i="5" s="1"/>
  <c r="E103" i="5"/>
  <c r="T103" i="5" s="1"/>
  <c r="E104" i="5"/>
  <c r="T104" i="5" s="1"/>
  <c r="E105" i="5"/>
  <c r="T105" i="5" s="1"/>
  <c r="E106" i="5"/>
  <c r="T106" i="5" s="1"/>
  <c r="E109" i="5"/>
  <c r="E110" i="5"/>
  <c r="E113" i="5"/>
  <c r="E115" i="5"/>
  <c r="E119" i="5"/>
  <c r="E121" i="5"/>
  <c r="E80" i="5"/>
  <c r="E82" i="5"/>
  <c r="E112" i="5"/>
  <c r="E118" i="5"/>
  <c r="E124" i="5"/>
  <c r="L127" i="5"/>
  <c r="E133" i="5"/>
  <c r="E136" i="5"/>
  <c r="E137" i="5"/>
  <c r="E140" i="5"/>
  <c r="F143" i="5"/>
  <c r="E134" i="5"/>
  <c r="I132" i="5"/>
  <c r="I141" i="5" s="1"/>
  <c r="I127" i="5"/>
  <c r="O132" i="5"/>
  <c r="O141" i="5" s="1"/>
  <c r="O127" i="5"/>
  <c r="P141" i="5"/>
  <c r="P127" i="5"/>
  <c r="E125" i="5"/>
  <c r="E12" i="5"/>
  <c r="F7" i="5"/>
  <c r="E116" i="5"/>
  <c r="J132" i="5"/>
  <c r="J141" i="5" s="1"/>
  <c r="M191" i="4"/>
  <c r="W191" i="4"/>
  <c r="W173" i="4"/>
  <c r="W8" i="4"/>
  <c r="Q173" i="4"/>
  <c r="Q8" i="4"/>
  <c r="Q191" i="4"/>
  <c r="R191" i="4"/>
  <c r="R8" i="4"/>
  <c r="S191" i="4"/>
  <c r="S200" i="4" s="1"/>
  <c r="O9" i="4"/>
  <c r="U191" i="4"/>
  <c r="U173" i="4"/>
  <c r="U8" i="4"/>
  <c r="N191" i="4"/>
  <c r="N173" i="4"/>
  <c r="N8" i="4"/>
  <c r="N7" i="4" s="1"/>
  <c r="T191" i="4"/>
  <c r="T173" i="4"/>
  <c r="T8" i="4"/>
  <c r="L191" i="4"/>
  <c r="V191" i="4"/>
  <c r="V200" i="4" s="1"/>
  <c r="V173" i="4"/>
  <c r="V8" i="4"/>
  <c r="T113" i="4"/>
  <c r="T196" i="4"/>
  <c r="K140" i="4"/>
  <c r="K182" i="4" s="1"/>
  <c r="U113" i="4"/>
  <c r="U196" i="4"/>
  <c r="N125" i="4"/>
  <c r="N197" i="4" s="1"/>
  <c r="N127" i="4"/>
  <c r="N126" i="4" s="1"/>
  <c r="V145" i="4"/>
  <c r="V144" i="4" s="1"/>
  <c r="N199" i="4"/>
  <c r="N169" i="4"/>
  <c r="N168" i="4" s="1"/>
  <c r="Q199" i="4"/>
  <c r="Q169" i="4"/>
  <c r="Q168" i="4" s="1"/>
  <c r="W199" i="4"/>
  <c r="W169" i="4"/>
  <c r="W168" i="4" s="1"/>
  <c r="P13" i="4"/>
  <c r="P9" i="4" s="1"/>
  <c r="K30" i="4"/>
  <c r="K40" i="4"/>
  <c r="M39" i="4"/>
  <c r="M36" i="4" s="1"/>
  <c r="M193" i="4" s="1"/>
  <c r="K193" i="4" s="1"/>
  <c r="L84" i="4"/>
  <c r="L8" i="4" s="1"/>
  <c r="K100" i="4"/>
  <c r="W113" i="4"/>
  <c r="W125" i="4"/>
  <c r="W197" i="4" s="1"/>
  <c r="T125" i="4"/>
  <c r="T197" i="4" s="1"/>
  <c r="T127" i="4"/>
  <c r="T126" i="4" s="1"/>
  <c r="R144" i="4"/>
  <c r="N198" i="4"/>
  <c r="N162" i="4"/>
  <c r="N144" i="4" s="1"/>
  <c r="T198" i="4"/>
  <c r="T162" i="4"/>
  <c r="T199" i="4"/>
  <c r="T169" i="4"/>
  <c r="T168" i="4" s="1"/>
  <c r="N113" i="4"/>
  <c r="N196" i="4"/>
  <c r="P145" i="4"/>
  <c r="P144" i="4" s="1"/>
  <c r="P125" i="4"/>
  <c r="P197" i="4" s="1"/>
  <c r="U198" i="4"/>
  <c r="U162" i="4"/>
  <c r="K54" i="4"/>
  <c r="M113" i="4"/>
  <c r="M196" i="4"/>
  <c r="K154" i="4"/>
  <c r="L153" i="4"/>
  <c r="K153" i="4" s="1"/>
  <c r="O198" i="4"/>
  <c r="O162" i="4"/>
  <c r="P196" i="4"/>
  <c r="P113" i="4"/>
  <c r="T144" i="4"/>
  <c r="K10" i="4"/>
  <c r="K37" i="4"/>
  <c r="K76" i="4"/>
  <c r="M75" i="4"/>
  <c r="M194" i="4" s="1"/>
  <c r="K194" i="4" s="1"/>
  <c r="S75" i="4"/>
  <c r="S194" i="4" s="1"/>
  <c r="O113" i="4"/>
  <c r="O196" i="4"/>
  <c r="K129" i="4"/>
  <c r="M128" i="4"/>
  <c r="S127" i="4"/>
  <c r="S126" i="4" s="1"/>
  <c r="S125" i="4"/>
  <c r="S197" i="4" s="1"/>
  <c r="K141" i="4"/>
  <c r="M140" i="4"/>
  <c r="K147" i="4"/>
  <c r="M146" i="4"/>
  <c r="M145" i="4" s="1"/>
  <c r="K164" i="4"/>
  <c r="R198" i="4"/>
  <c r="R162" i="4"/>
  <c r="K171" i="4"/>
  <c r="M170" i="4"/>
  <c r="S199" i="4"/>
  <c r="S169" i="4"/>
  <c r="S168" i="4" s="1"/>
  <c r="K192" i="4"/>
  <c r="S113" i="4"/>
  <c r="S196" i="4"/>
  <c r="O144" i="4"/>
  <c r="V196" i="4"/>
  <c r="V113" i="4"/>
  <c r="U144" i="4"/>
  <c r="K39" i="4"/>
  <c r="K53" i="4"/>
  <c r="K99" i="4"/>
  <c r="S84" i="4"/>
  <c r="S195" i="4" s="1"/>
  <c r="Q113" i="4"/>
  <c r="K116" i="4"/>
  <c r="R114" i="4"/>
  <c r="Q125" i="4"/>
  <c r="Q197" i="4" s="1"/>
  <c r="K150" i="4"/>
  <c r="K185" i="4" s="1"/>
  <c r="R125" i="4"/>
  <c r="R197" i="4" s="1"/>
  <c r="K151" i="4"/>
  <c r="K75" i="4"/>
  <c r="M85" i="4"/>
  <c r="M84" i="4" s="1"/>
  <c r="M195" i="4" s="1"/>
  <c r="L115" i="4"/>
  <c r="L127" i="4"/>
  <c r="L157" i="4"/>
  <c r="K157" i="4" s="1"/>
  <c r="M162" i="4"/>
  <c r="S162" i="4"/>
  <c r="S144" i="4" s="1"/>
  <c r="L163" i="4"/>
  <c r="L169" i="4"/>
  <c r="R169" i="4"/>
  <c r="R168" i="4" s="1"/>
  <c r="H39" i="1"/>
  <c r="G39" i="1"/>
  <c r="G95" i="1"/>
  <c r="H95" i="1"/>
  <c r="H305" i="1"/>
  <c r="G305" i="1"/>
  <c r="G312" i="1" s="1"/>
  <c r="G313" i="1" s="1"/>
  <c r="G87" i="1"/>
  <c r="H87" i="1"/>
  <c r="G93" i="1"/>
  <c r="H93" i="1"/>
  <c r="G99" i="1"/>
  <c r="H99" i="1"/>
  <c r="G105" i="1"/>
  <c r="H105" i="1"/>
  <c r="G134" i="1"/>
  <c r="H134" i="1"/>
  <c r="H174" i="1"/>
  <c r="H176" i="1" s="1"/>
  <c r="H177" i="1" s="1"/>
  <c r="G174" i="1"/>
  <c r="G239" i="1"/>
  <c r="G240" i="1" s="1"/>
  <c r="G263" i="1"/>
  <c r="G264" i="1" s="1"/>
  <c r="H38" i="1"/>
  <c r="G38" i="1"/>
  <c r="G42" i="1" s="1"/>
  <c r="G43" i="1" s="1"/>
  <c r="E115" i="1"/>
  <c r="E116" i="1" s="1"/>
  <c r="H88" i="1"/>
  <c r="G88" i="1"/>
  <c r="H94" i="1"/>
  <c r="G94" i="1"/>
  <c r="H100" i="1"/>
  <c r="G100" i="1"/>
  <c r="H129" i="1"/>
  <c r="G129" i="1"/>
  <c r="E136" i="1"/>
  <c r="E137" i="1" s="1"/>
  <c r="E176" i="1"/>
  <c r="E177" i="1" s="1"/>
  <c r="H195" i="1"/>
  <c r="H196" i="1" s="1"/>
  <c r="H239" i="1"/>
  <c r="H240" i="1" s="1"/>
  <c r="E356" i="1"/>
  <c r="E357" i="1" s="1"/>
  <c r="H334" i="1"/>
  <c r="G334" i="1"/>
  <c r="G396" i="1"/>
  <c r="H101" i="1"/>
  <c r="G101" i="1"/>
  <c r="G130" i="1"/>
  <c r="H130" i="1"/>
  <c r="H350" i="1"/>
  <c r="G350" i="1"/>
  <c r="H397" i="1"/>
  <c r="E24" i="1"/>
  <c r="E25" i="1" s="1"/>
  <c r="H21" i="1"/>
  <c r="G21" i="1"/>
  <c r="H40" i="1"/>
  <c r="G40" i="1"/>
  <c r="H90" i="1"/>
  <c r="G90" i="1"/>
  <c r="H96" i="1"/>
  <c r="G96" i="1"/>
  <c r="H102" i="1"/>
  <c r="G102" i="1"/>
  <c r="H131" i="1"/>
  <c r="G131" i="1"/>
  <c r="H152" i="1"/>
  <c r="H155" i="1" s="1"/>
  <c r="H156" i="1" s="1"/>
  <c r="G152" i="1"/>
  <c r="G155" i="1" s="1"/>
  <c r="G156" i="1" s="1"/>
  <c r="H336" i="1"/>
  <c r="G336" i="1"/>
  <c r="F400" i="1"/>
  <c r="H20" i="1"/>
  <c r="G20" i="1"/>
  <c r="G89" i="1"/>
  <c r="H89" i="1"/>
  <c r="G176" i="1"/>
  <c r="G177" i="1" s="1"/>
  <c r="H24" i="1"/>
  <c r="H25" i="1" s="1"/>
  <c r="E42" i="1"/>
  <c r="E43" i="1" s="1"/>
  <c r="H85" i="1"/>
  <c r="G85" i="1"/>
  <c r="G91" i="1"/>
  <c r="H91" i="1"/>
  <c r="G97" i="1"/>
  <c r="H97" i="1"/>
  <c r="G103" i="1"/>
  <c r="H103" i="1"/>
  <c r="G132" i="1"/>
  <c r="H132" i="1"/>
  <c r="K312" i="1"/>
  <c r="K313" i="1" s="1"/>
  <c r="K401" i="1" s="1"/>
  <c r="E312" i="1"/>
  <c r="E313" i="1" s="1"/>
  <c r="H299" i="1"/>
  <c r="H312" i="1" s="1"/>
  <c r="H313" i="1" s="1"/>
  <c r="G299" i="1"/>
  <c r="I400" i="1"/>
  <c r="H86" i="1"/>
  <c r="G86" i="1"/>
  <c r="H92" i="1"/>
  <c r="G92" i="1"/>
  <c r="H98" i="1"/>
  <c r="G98" i="1"/>
  <c r="H104" i="1"/>
  <c r="G104" i="1"/>
  <c r="H133" i="1"/>
  <c r="G133" i="1"/>
  <c r="H332" i="1"/>
  <c r="G332" i="1"/>
  <c r="G356" i="1" s="1"/>
  <c r="G357" i="1" s="1"/>
  <c r="G8" i="1"/>
  <c r="G56" i="1"/>
  <c r="G61" i="1" s="1"/>
  <c r="G62" i="1" s="1"/>
  <c r="H333" i="1"/>
  <c r="H335" i="1"/>
  <c r="H348" i="1"/>
  <c r="H351" i="1"/>
  <c r="I397" i="1"/>
  <c r="I401" i="1" s="1"/>
  <c r="K373" i="1"/>
  <c r="G193" i="1"/>
  <c r="G195" i="1" s="1"/>
  <c r="G196" i="1" s="1"/>
  <c r="G132" i="5" l="1"/>
  <c r="G141" i="5" s="1"/>
  <c r="K127" i="5"/>
  <c r="M127" i="5"/>
  <c r="N127" i="5"/>
  <c r="H132" i="5"/>
  <c r="H141" i="5" s="1"/>
  <c r="E18" i="5"/>
  <c r="E7" i="5"/>
  <c r="E47" i="5"/>
  <c r="H356" i="1"/>
  <c r="G115" i="1"/>
  <c r="G116" i="1" s="1"/>
  <c r="H115" i="1"/>
  <c r="H116" i="1" s="1"/>
  <c r="Q127" i="5"/>
  <c r="E94" i="5"/>
  <c r="E107" i="5"/>
  <c r="F132" i="5"/>
  <c r="F127" i="5"/>
  <c r="K115" i="4"/>
  <c r="L114" i="4"/>
  <c r="P191" i="4"/>
  <c r="P200" i="4" s="1"/>
  <c r="P173" i="4"/>
  <c r="P8" i="4"/>
  <c r="P7" i="4" s="1"/>
  <c r="T200" i="4"/>
  <c r="U200" i="4"/>
  <c r="W7" i="4"/>
  <c r="L198" i="4"/>
  <c r="K198" i="4" s="1"/>
  <c r="K163" i="4"/>
  <c r="L162" i="4"/>
  <c r="K162" i="4" s="1"/>
  <c r="K186" i="4" s="1"/>
  <c r="M144" i="4"/>
  <c r="L195" i="4"/>
  <c r="K195" i="4" s="1"/>
  <c r="K84" i="4"/>
  <c r="O191" i="4"/>
  <c r="O200" i="4" s="1"/>
  <c r="O173" i="4"/>
  <c r="O8" i="4"/>
  <c r="O7" i="4" s="1"/>
  <c r="M127" i="4"/>
  <c r="M126" i="4" s="1"/>
  <c r="M125" i="4"/>
  <c r="M197" i="4" s="1"/>
  <c r="M200" i="4" s="1"/>
  <c r="K146" i="4"/>
  <c r="K13" i="4"/>
  <c r="W200" i="4"/>
  <c r="R113" i="4"/>
  <c r="R7" i="4" s="1"/>
  <c r="R196" i="4"/>
  <c r="R200" i="4" s="1"/>
  <c r="L145" i="4"/>
  <c r="K85" i="4"/>
  <c r="V7" i="4"/>
  <c r="K191" i="4"/>
  <c r="N200" i="4"/>
  <c r="S8" i="4"/>
  <c r="S7" i="4" s="1"/>
  <c r="Q200" i="4"/>
  <c r="M8" i="4"/>
  <c r="M7" i="4" s="1"/>
  <c r="M199" i="4"/>
  <c r="K199" i="4" s="1"/>
  <c r="M169" i="4"/>
  <c r="M168" i="4" s="1"/>
  <c r="K9" i="4"/>
  <c r="R173" i="4"/>
  <c r="K170" i="4"/>
  <c r="L168" i="4"/>
  <c r="K127" i="4"/>
  <c r="K181" i="4" s="1"/>
  <c r="L126" i="4"/>
  <c r="K126" i="4" s="1"/>
  <c r="L125" i="4"/>
  <c r="K128" i="4"/>
  <c r="K36" i="4"/>
  <c r="T7" i="4"/>
  <c r="U7" i="4"/>
  <c r="S173" i="4"/>
  <c r="Q7" i="4"/>
  <c r="H357" i="1"/>
  <c r="H136" i="1"/>
  <c r="H137" i="1" s="1"/>
  <c r="G24" i="1"/>
  <c r="G25" i="1" s="1"/>
  <c r="K400" i="1"/>
  <c r="G397" i="1"/>
  <c r="H42" i="1"/>
  <c r="H43" i="1" s="1"/>
  <c r="E400" i="1"/>
  <c r="H401" i="1"/>
  <c r="H403" i="1" s="1"/>
  <c r="G136" i="1"/>
  <c r="G137" i="1" s="1"/>
  <c r="E401" i="1"/>
  <c r="E403" i="1" s="1"/>
  <c r="E127" i="5" l="1"/>
  <c r="E128" i="5" s="1"/>
  <c r="E132" i="5"/>
  <c r="F141" i="5"/>
  <c r="K114" i="4"/>
  <c r="L113" i="4"/>
  <c r="L196" i="4"/>
  <c r="K196" i="4" s="1"/>
  <c r="K169" i="4"/>
  <c r="K179" i="4" s="1"/>
  <c r="K200" i="4"/>
  <c r="K168" i="4"/>
  <c r="M173" i="4"/>
  <c r="L197" i="4"/>
  <c r="K197" i="4" s="1"/>
  <c r="K125" i="4"/>
  <c r="K145" i="4"/>
  <c r="K184" i="4" s="1"/>
  <c r="K183" i="4" s="1"/>
  <c r="L144" i="4"/>
  <c r="K144" i="4" s="1"/>
  <c r="L173" i="4"/>
  <c r="K173" i="4" s="1"/>
  <c r="K4" i="4" s="1"/>
  <c r="K8" i="4"/>
  <c r="K178" i="4" s="1"/>
  <c r="H400" i="1"/>
  <c r="G401" i="1"/>
  <c r="G403" i="1" s="1"/>
  <c r="G400" i="1"/>
  <c r="E141" i="5" l="1"/>
  <c r="E143" i="5" s="1"/>
  <c r="K113" i="4"/>
  <c r="K180" i="4" s="1"/>
  <c r="L7" i="4"/>
  <c r="K7" i="4" s="1"/>
  <c r="K177" i="4"/>
  <c r="K187" i="4" s="1"/>
  <c r="K201" i="4" s="1"/>
  <c r="L200" i="4"/>
</calcChain>
</file>

<file path=xl/comments1.xml><?xml version="1.0" encoding="utf-8"?>
<comments xmlns="http://schemas.openxmlformats.org/spreadsheetml/2006/main">
  <authors>
    <author>Francisco García Espinosa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Sustituir las xxx por el nombre del municipio.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Favor de capturar en las celdas de color rosa. Utilice un máximo de 2 decimales.</t>
        </r>
      </text>
    </comment>
  </commentList>
</comments>
</file>

<file path=xl/sharedStrings.xml><?xml version="1.0" encoding="utf-8"?>
<sst xmlns="http://schemas.openxmlformats.org/spreadsheetml/2006/main" count="1862" uniqueCount="808">
  <si>
    <t>PLANTILLA DE PERSONAL</t>
  </si>
  <si>
    <t>NOMBRE DEL MUNICIPIO: MUNICIPIO DE ECUANDUREO MICHOACÁN</t>
  </si>
  <si>
    <t>EJERCICIO PRESUPUESTAL:    2024</t>
  </si>
  <si>
    <t>UNIDAD RESPONSABLE:  PRESIDENCIA</t>
  </si>
  <si>
    <t>NOMBRE DEL EMPLEADO</t>
  </si>
  <si>
    <t xml:space="preserve">PUESTO </t>
  </si>
  <si>
    <t>PLAZA</t>
  </si>
  <si>
    <t>FECHA DE INGRESO</t>
  </si>
  <si>
    <t>SUELDO BASE</t>
  </si>
  <si>
    <t>COMPENSACIÓN</t>
  </si>
  <si>
    <t>AGUINALDO</t>
  </si>
  <si>
    <t>PRIMA VACACIONAL</t>
  </si>
  <si>
    <t>SUBSIDIO AL EMPLEO</t>
  </si>
  <si>
    <t>IMSS</t>
  </si>
  <si>
    <t>I. S. R. *</t>
  </si>
  <si>
    <t>CUOTA SINDICAL</t>
  </si>
  <si>
    <t xml:space="preserve">J JESUS INFANTE AYALA </t>
  </si>
  <si>
    <t>PRESIDENTE</t>
  </si>
  <si>
    <t>C</t>
  </si>
  <si>
    <t>RAUL ANGELES CERNA</t>
  </si>
  <si>
    <t>REGIDOR</t>
  </si>
  <si>
    <t>ROSALVA FERNANDEZ RODRIGUEZ</t>
  </si>
  <si>
    <t>ARTURO ARROYO DURAN</t>
  </si>
  <si>
    <t>SANDRA VERONICA MORALES BRAVO</t>
  </si>
  <si>
    <t>ERNESTO BRAVO LINAREZ</t>
  </si>
  <si>
    <t>MARIA GUADALUPE FLORES RAYA</t>
  </si>
  <si>
    <t xml:space="preserve">ESPERANZA ONESTO GARCIA </t>
  </si>
  <si>
    <t>PAOLA BRAVO HERRERA</t>
  </si>
  <si>
    <t>SECRETARIO PARTICULAR</t>
  </si>
  <si>
    <t>B</t>
  </si>
  <si>
    <t>AUXILIAR DE PRESIDENCIA</t>
  </si>
  <si>
    <t>JESSICA ALEJANDRA CASTILLO BERNARDINO</t>
  </si>
  <si>
    <t>SECRETARIA DE PRESIDENCIA</t>
  </si>
  <si>
    <t>HERMILA ADRIANA TIRADO VEGA</t>
  </si>
  <si>
    <t>SECRETARIA A</t>
  </si>
  <si>
    <t>JOSE ANTONIO GARCIA JIMENEZ</t>
  </si>
  <si>
    <t>SUPERVISOR DE AYUNTAMIENTO</t>
  </si>
  <si>
    <t>RUBEN PIMENTEL CAMACHO</t>
  </si>
  <si>
    <t>*SOLO SE EXPRESA EL DETERMINADO SOBRE INGRESOS POR SUELDO BASE MENSUAL</t>
  </si>
  <si>
    <t xml:space="preserve">TOTAL MENSUAL:   </t>
  </si>
  <si>
    <t>TOTAL ANUAL:</t>
  </si>
  <si>
    <t>PLAZA:</t>
  </si>
  <si>
    <t>( B ) BASE</t>
  </si>
  <si>
    <t>( C ) CONFIANZA</t>
  </si>
  <si>
    <t>( E ) EVENTUAL</t>
  </si>
  <si>
    <t>( H ) HONORARIOS ASIMILABLES A SALARIOS</t>
  </si>
  <si>
    <t>UNIDAD RESPONSABLE:  SINDICATURA</t>
  </si>
  <si>
    <t>MARIA DEL SOCORRO FIERRO TREJO</t>
  </si>
  <si>
    <t>SINDICO</t>
  </si>
  <si>
    <t>CONCPCION TREJO VAZQUEZ</t>
  </si>
  <si>
    <t>AUXILIAR</t>
  </si>
  <si>
    <t xml:space="preserve"> JOSE IVAN GONZAGA PATIÑO</t>
  </si>
  <si>
    <t>COORDINACION DE MEDIACION Y CONCILIACION</t>
  </si>
  <si>
    <t>UNIDAD RESPONSABLE:  SECRETARIA</t>
  </si>
  <si>
    <t>ANDREA CACHO CABRERA</t>
  </si>
  <si>
    <t>SECRETARIO</t>
  </si>
  <si>
    <t>YULIANA ZARATE PRADO</t>
  </si>
  <si>
    <t>AUXILIAR SECRETARIA</t>
  </si>
  <si>
    <t>JULISSA ROMERO ESPINOZA</t>
  </si>
  <si>
    <t xml:space="preserve">AUXILIAR  </t>
  </si>
  <si>
    <t>ENRIQUE ZAVALA AVIÑA</t>
  </si>
  <si>
    <t>RESPONSABLE ARCHIVO MUNICIPAL</t>
  </si>
  <si>
    <t>UNIDAD RESPONSABLE:  SERVICIOS PÚBLICOS</t>
  </si>
  <si>
    <t>LUIS ALEJANDRO HERNANDEZ GARCIA</t>
  </si>
  <si>
    <t>DIRECTOR DE ASEO PUBLICO</t>
  </si>
  <si>
    <t>RAFAEL ROMERO SANCHEZ</t>
  </si>
  <si>
    <t xml:space="preserve">DIRECTOR  DE ALUMBRADO PUBLICO </t>
  </si>
  <si>
    <t>GERARDO ENRIQUE OCEGUERA CABALLERO</t>
  </si>
  <si>
    <t>DIRECTOR DEL PARQUE INDUSTRIAL</t>
  </si>
  <si>
    <t>DANIELA RAMIREZ ZAVALA</t>
  </si>
  <si>
    <t>AUXILIAR DE PANTEONES</t>
  </si>
  <si>
    <t>GERARDO VEGA ALFARO</t>
  </si>
  <si>
    <t xml:space="preserve">ENCARGADO DE PANTEONES </t>
  </si>
  <si>
    <t>DAVID ALVAREZ BARRIGA</t>
  </si>
  <si>
    <t xml:space="preserve">JOSE GABRIEL VEGA HEREDIA </t>
  </si>
  <si>
    <t>ELECTRICISTA  A</t>
  </si>
  <si>
    <t xml:space="preserve">ANTONIO VEGA ARRIAGA </t>
  </si>
  <si>
    <t>JOSE GABRIEL VEGA ARRIAGA</t>
  </si>
  <si>
    <t xml:space="preserve">MARIA TERESA BRAVO ESTRADA </t>
  </si>
  <si>
    <t>CONSERJE A</t>
  </si>
  <si>
    <t>JOSE LUIS TINAJERO PARRA</t>
  </si>
  <si>
    <t>CHOFER A</t>
  </si>
  <si>
    <t xml:space="preserve">BENJAMIN CHAVEZ VAZQUEZ </t>
  </si>
  <si>
    <t>AUXILIAR DE ASEO PUBLICO</t>
  </si>
  <si>
    <t xml:space="preserve">LEONARDO PEREZ MENDEZ </t>
  </si>
  <si>
    <t xml:space="preserve">RECOLECTOR </t>
  </si>
  <si>
    <t>JESUS MAURICIO ZAMORA</t>
  </si>
  <si>
    <t xml:space="preserve">RAMIRO QUINTERO AGRAMON </t>
  </si>
  <si>
    <t>VICTOR MEDINA QUINTERO</t>
  </si>
  <si>
    <t>RAFAEL CRUZ CRUZ</t>
  </si>
  <si>
    <t>MARTIN AVIÑA NARANJO</t>
  </si>
  <si>
    <t>EFRAIN BARAJAS MEZA</t>
  </si>
  <si>
    <t>JUAN MANUEL GARCIA AYALA</t>
  </si>
  <si>
    <t>JOAQUIN VEGA VEGA</t>
  </si>
  <si>
    <t>AUXILIAR DE LIMPIEZA</t>
  </si>
  <si>
    <t>JUAN SANCHEZ ABOYTE</t>
  </si>
  <si>
    <t>GUSTAVO ALCAZAR GALVAN</t>
  </si>
  <si>
    <t>RAMON CRUZ MARTINEZ</t>
  </si>
  <si>
    <t>AUXILIAR LIMPIEZA</t>
  </si>
  <si>
    <t>MARCOS JOAQUIN GALVAN BRAVO</t>
  </si>
  <si>
    <t>RICARDO GARCIA MARTINEZ</t>
  </si>
  <si>
    <t>LUIS FERNANDO HERNANDZ CISNEROS</t>
  </si>
  <si>
    <t xml:space="preserve">JAIME LOPEZ CISNEROS </t>
  </si>
  <si>
    <t>JESUS DANIEL QUINTERO ORTIZ</t>
  </si>
  <si>
    <t>NOEMI RAMOS ZARAGOZA</t>
  </si>
  <si>
    <t>JARDINERO</t>
  </si>
  <si>
    <t xml:space="preserve">JOAQUIN LUGO  MURILLO  </t>
  </si>
  <si>
    <t xml:space="preserve">BARRENDERO </t>
  </si>
  <si>
    <t xml:space="preserve">JORGE RAMIREZ NAREZ </t>
  </si>
  <si>
    <t>GONZALO CORTES RAMIREZ</t>
  </si>
  <si>
    <t>JUDITH ALEJANDRA BRAVO NARES</t>
  </si>
  <si>
    <t>BARRENDERO</t>
  </si>
  <si>
    <t>JOSE ANTONIO ALVARADO AVALOS</t>
  </si>
  <si>
    <t>JAIME VEGA AGILAR</t>
  </si>
  <si>
    <t>PINTOR</t>
  </si>
  <si>
    <t>UNIDAD RESPONSABLE:  TESORERIA</t>
  </si>
  <si>
    <t xml:space="preserve">ANA BERTHA MARTINEZ TORRES </t>
  </si>
  <si>
    <t xml:space="preserve">TESORERA </t>
  </si>
  <si>
    <t>CRISTIAN GONZAGA PATIÑO</t>
  </si>
  <si>
    <t>AUXILIAR CONTABLE</t>
  </si>
  <si>
    <t>BLANCA ESTHELLA SANCHEZ VEGA</t>
  </si>
  <si>
    <t>AUXILIAR DE TESORERIA</t>
  </si>
  <si>
    <t>NOE GOMEZ COVARRUBIAS</t>
  </si>
  <si>
    <t xml:space="preserve">ASISTENTE DE RECAUDACION </t>
  </si>
  <si>
    <t>OSCAR ESPINOZA CUEVAS</t>
  </si>
  <si>
    <t>ROSA LIZBETH BAUTISTA NEGRETE</t>
  </si>
  <si>
    <t>DESARROLLO SOCIAL Y ECONÓMICO</t>
  </si>
  <si>
    <t>IVETH VEGA ALVAREZ</t>
  </si>
  <si>
    <t xml:space="preserve">DIRECTOR DE DESARROLLO SOCIAL Y ECONOMICO </t>
  </si>
  <si>
    <t>LUCERO MAGALY ORTIZ HERNANDEZ</t>
  </si>
  <si>
    <t xml:space="preserve">AUXILIAR DE DESARROLLO SOCIAL </t>
  </si>
  <si>
    <t>ADELAIDA  OSEGUEDA BARAJAS</t>
  </si>
  <si>
    <t>ASISTENTE DESARROLLO SOCIAL</t>
  </si>
  <si>
    <t>UNIDAD RESPONSABLE:  OBRAS PÚBLICAS PLANEACIÓN Y URBANISMO</t>
  </si>
  <si>
    <t xml:space="preserve">JUAN LUIS CEBALLOS ZARATE </t>
  </si>
  <si>
    <t>DIRECTOR DE OBRAS PUBLICAS</t>
  </si>
  <si>
    <t>KARLA PAOLA BRAVO GARCIA</t>
  </si>
  <si>
    <t>AUXILIAR DE OBRAS PUBLICAS A</t>
  </si>
  <si>
    <t>SUPERVISOR DE OBRA PUBLICA</t>
  </si>
  <si>
    <t>AUXILIAR DE OBRAS PUBLICAS B</t>
  </si>
  <si>
    <t>RAFAEL ALARCON ZAVALA</t>
  </si>
  <si>
    <t xml:space="preserve">DIRECTOR DE PLANEACION Y URBANISMO </t>
  </si>
  <si>
    <t>UNIDAD RESPONSABLE:  FOMENTO AGROPECUARIO</t>
  </si>
  <si>
    <t>JORGE LUIS ESTRADA GARIBAY</t>
  </si>
  <si>
    <t>DIRECTOR DE FOMENTO AGROPECUARIO Y DESARROLLO RURAL</t>
  </si>
  <si>
    <t>JANET MEDINA BAUTISTA</t>
  </si>
  <si>
    <t>ASISTENTE A</t>
  </si>
  <si>
    <t>ADAN ZAVALA PEREZ</t>
  </si>
  <si>
    <t>UNIDAD RESPONSABLE:  CONTRALORIA</t>
  </si>
  <si>
    <t>EDGAR ARTURO VENTURA QUINTERO</t>
  </si>
  <si>
    <t>CONTRALOR</t>
  </si>
  <si>
    <t>ANDRADE/HUERTA,GUILLERMO</t>
  </si>
  <si>
    <t>AUXILIAR DE CONTRALORIA</t>
  </si>
  <si>
    <t>UNIDAD RESPONSABLE:  COMUNICACIÓN SOCIAL, RELACIONES PÚBLICAS Y ATENCION AL MIGRANTE</t>
  </si>
  <si>
    <t xml:space="preserve">ALEJANDRO AVIÑA INFANTE </t>
  </si>
  <si>
    <t>DIRECTOR DE COMUNICACIÓN SOCIAL Y RELACIONES PUBLICAS</t>
  </si>
  <si>
    <t>ANA CELIA HERNANDEZ HERNANDEZ</t>
  </si>
  <si>
    <t>AUXILIAR DE COMUNICACIÓN Y RELACIONES PUBLICAS</t>
  </si>
  <si>
    <t>KEVIN ALFARO CRUZ</t>
  </si>
  <si>
    <t>FOTOGRAFO</t>
  </si>
  <si>
    <t xml:space="preserve">ANA KAREN ORTIZ INFANTE </t>
  </si>
  <si>
    <t>DIRECTORA DE OFICINA MUNICIPAL DE RELACIONES EXTERIORES Y ATENCION AL MIGRANTE</t>
  </si>
  <si>
    <t xml:space="preserve">VERONICA  LOPEZ CAMARILLO </t>
  </si>
  <si>
    <t>ASISTENTE DE RELACIONES EXTERIORES</t>
  </si>
  <si>
    <t xml:space="preserve">ELIDA MIREYA GALVAN LOPEZ </t>
  </si>
  <si>
    <t>AUXILIAR RELACIONES EXTERIORES A</t>
  </si>
  <si>
    <t>GUZMAN/HERRERA,OMAR</t>
  </si>
  <si>
    <t>AUXILIAR RELACIONES EXTERIORES</t>
  </si>
  <si>
    <t>LIRA/LUNA,ABIGAIL</t>
  </si>
  <si>
    <t>MORENO /BUCIO,ROMINA</t>
  </si>
  <si>
    <t>MURILLO/HURTADO,LILIA</t>
  </si>
  <si>
    <t>UNIDAD RESPONSABLE:  OFICIALIA MAYOR</t>
  </si>
  <si>
    <t>MA. ESTHELA RAMIREZ RAMIREZ</t>
  </si>
  <si>
    <t>OFICIAL MAYOR</t>
  </si>
  <si>
    <t>ADRIAN ARCIGA CALDERON</t>
  </si>
  <si>
    <t>AUXILIAR OFICIALIA MAYOR</t>
  </si>
  <si>
    <t xml:space="preserve">MARTHA SILVIA CAMARILLO VILLEGAS </t>
  </si>
  <si>
    <t xml:space="preserve">ASISTENTE DE OFICIALIA MAYOR </t>
  </si>
  <si>
    <t>ROSAISELA MARAVILLA ALVARADO</t>
  </si>
  <si>
    <t>LORENA GABRIELA  BRAVO NARES</t>
  </si>
  <si>
    <t>LIMPIEZA PRESIDENCIA</t>
  </si>
  <si>
    <t>KARLA YADIRA ESPINOZA MURILLO</t>
  </si>
  <si>
    <t>AUXILIAR A</t>
  </si>
  <si>
    <t>AUXILIAR B</t>
  </si>
  <si>
    <t>UNIDAD RESPONSABLE:  SEGURIDAD PÚBLICA Y PROTECCIÓN CIVIL</t>
  </si>
  <si>
    <t>JULIO CESAR GARCIA ALEJO</t>
  </si>
  <si>
    <t>DIRECTOR</t>
  </si>
  <si>
    <t>VICTOR MANUEL GARCIA ALEJO</t>
  </si>
  <si>
    <t xml:space="preserve">SUBDIRECTOR  </t>
  </si>
  <si>
    <t>JESUS ALEJANDRO JUAREZ GASPAR</t>
  </si>
  <si>
    <t xml:space="preserve">POLICIA RAZO </t>
  </si>
  <si>
    <t>JAVIER AYALA  SALINAS</t>
  </si>
  <si>
    <t>KARINA JUAREZ GASPAR</t>
  </si>
  <si>
    <t>MARIA ALEJO GUERRERO</t>
  </si>
  <si>
    <t>SALVADOR SAAVEDRA ARIAS</t>
  </si>
  <si>
    <t>ALMA DELIA LÓPEZ LÓPEZ</t>
  </si>
  <si>
    <t>HUGO JAIMES CRUZ</t>
  </si>
  <si>
    <t>LOT ELIAS ALEJO DIAZ</t>
  </si>
  <si>
    <t>ARQUIMEDES ANTONIO SANTOS</t>
  </si>
  <si>
    <t>MARIA GUADALUPE HERNANDEZ VENTURA</t>
  </si>
  <si>
    <t>BLANCA REYNA MALDONADO  SANCHEZ</t>
  </si>
  <si>
    <t>JEANETTE ANAI MENDOZA CORTEZ</t>
  </si>
  <si>
    <t>MARIA DE LA SALUD LOPEZ MURILLO</t>
  </si>
  <si>
    <t>NORMA LETICIA AVILA PEREZ</t>
  </si>
  <si>
    <t>LEODEGARIO CRISTOBAL SILVA</t>
  </si>
  <si>
    <t>PALOMA DIAZ MORALES</t>
  </si>
  <si>
    <t>FRANCISCO VALDEZ MERCADO</t>
  </si>
  <si>
    <t>JOSE ARTURO JAIMES CRUZ</t>
  </si>
  <si>
    <t>POLICIA RAZO</t>
  </si>
  <si>
    <t>ZAVALA/ZAMBRANO,GUILLERMO</t>
  </si>
  <si>
    <t>ELOY ALBERTO CEJA GOCHI</t>
  </si>
  <si>
    <t xml:space="preserve">MARTHA ALICIA MATIAS URIBE </t>
  </si>
  <si>
    <t>DIRECTOR DE ATENCION PREHOSPITALARIA</t>
  </si>
  <si>
    <t>YULISSA CRUZ VERDUZCO</t>
  </si>
  <si>
    <t>PARAMEDICO B</t>
  </si>
  <si>
    <t xml:space="preserve">JUANA JAZMIN RAMIREZ LINAREZ </t>
  </si>
  <si>
    <t xml:space="preserve">PARAMEDICO B </t>
  </si>
  <si>
    <t>FRANCISCO JAVIER ROSALES MARTINEZ</t>
  </si>
  <si>
    <t xml:space="preserve">HERIBERTO GALVAN MAGAÑA </t>
  </si>
  <si>
    <t>JANNET GARCIA MAGAÑA</t>
  </si>
  <si>
    <t>JESUS GARCIA MAGAÑA</t>
  </si>
  <si>
    <t>PARAMEDICO A</t>
  </si>
  <si>
    <t>YAIR GUADALUPE MENDOZA BOJORQUEZ</t>
  </si>
  <si>
    <t>IGNACIO ALATORRE GARCIA</t>
  </si>
  <si>
    <t>DIRECTOR DE PROTECCION CIVIL</t>
  </si>
  <si>
    <t>UNIDAD RESPONSABLE:  DESARROLLO INTEGRAL DE LA FAMILIA</t>
  </si>
  <si>
    <t>MARTHA CATALINA VEGA VEGA</t>
  </si>
  <si>
    <t>DIRECTORA DIF</t>
  </si>
  <si>
    <t>JESUS ZENDEJAS FIERRO</t>
  </si>
  <si>
    <t>COORDINADOR</t>
  </si>
  <si>
    <t xml:space="preserve">C </t>
  </si>
  <si>
    <t>JAZMIN YADIRA LOPEZ VELAZQUEZ</t>
  </si>
  <si>
    <t>COORDINADORA DE ESPACIOS ALIMENTARIOS</t>
  </si>
  <si>
    <t>MARIBEL AVIÑA FRANCO</t>
  </si>
  <si>
    <t>DIRECTORA CASA DEL ADULTO MAYOR</t>
  </si>
  <si>
    <t>JORGE ULISES ROMERO HURTADO</t>
  </si>
  <si>
    <t>SECRETARIO ADMINISTRATIVO</t>
  </si>
  <si>
    <t>MARIBEL TORRES CAZAREZ</t>
  </si>
  <si>
    <t xml:space="preserve">NUTRIOLOGA  </t>
  </si>
  <si>
    <t>LUIS CARLOS MENDOZA HERNANDEZ</t>
  </si>
  <si>
    <t>PSICOLOGO</t>
  </si>
  <si>
    <t>MARCELA CRUZ HERNANDEZ</t>
  </si>
  <si>
    <t>CECILIA LOPEZ CAMARILLO</t>
  </si>
  <si>
    <t>AUXILIAR DE DIF A</t>
  </si>
  <si>
    <t>ADRIAN AVALOS GALLEGOS</t>
  </si>
  <si>
    <t>ESPERANZA VEGA MARTINEZ</t>
  </si>
  <si>
    <t>AUXILIAR DIF A</t>
  </si>
  <si>
    <t>MARIANA CORTES CAMARILLO</t>
  </si>
  <si>
    <t>CESAR ADRIAN GARCÍA FERNANDEZ</t>
  </si>
  <si>
    <t>MEDICO A</t>
  </si>
  <si>
    <t>EMMANUEL JARA RODRIGUEZ</t>
  </si>
  <si>
    <t>MEDICO</t>
  </si>
  <si>
    <t>ANA PAOLA REYNOSO CANTOYA</t>
  </si>
  <si>
    <t>DEISY MARTINEZ GALLEGOS</t>
  </si>
  <si>
    <t>ENFERMERA AREA MEDICA</t>
  </si>
  <si>
    <t>SALVADOR RAMIREZ RINCON</t>
  </si>
  <si>
    <t>FISIOTERAPEUTA UBR</t>
  </si>
  <si>
    <t>OBDULIA AYALA GALLEGOS</t>
  </si>
  <si>
    <t>AUXILIAR TERAPEUTA</t>
  </si>
  <si>
    <t>ROBERTO AYALA PUGA</t>
  </si>
  <si>
    <t>AUXILIAR UBR</t>
  </si>
  <si>
    <t>MA. GUADALUPE MARTINEZ GUZMAN</t>
  </si>
  <si>
    <t>LIMPIEZA UBR</t>
  </si>
  <si>
    <t>MARTHA LAURA ESPINOZA ORTIZ</t>
  </si>
  <si>
    <t>DIRECTORA DE LA MUJER</t>
  </si>
  <si>
    <t>SANDRA KARINA FLORES VALDES</t>
  </si>
  <si>
    <t>ASISTENTE FISIOTERAPEUTA UBR</t>
  </si>
  <si>
    <t>CHAVEZ/OREGEL,NORMA LIZETH</t>
  </si>
  <si>
    <t>JAZMIN ESPINOZA ESPINOZA</t>
  </si>
  <si>
    <t>TRABAJO SOCIAL</t>
  </si>
  <si>
    <t>DIEGO ARMANDO ESTRADA ANGELES</t>
  </si>
  <si>
    <t>DENTISTA</t>
  </si>
  <si>
    <t>UNIDAD RESPONSABLE:  ATENCIÓN CIUDADANA</t>
  </si>
  <si>
    <t>ERENDIRA NAVARRO ANDRADE</t>
  </si>
  <si>
    <t>DIRECTORA DE ORGANIZACIÓN CIUDADANA</t>
  </si>
  <si>
    <t>UNIDAD RESPONSABLE:  DEPORTE, EDUCACIÓN Y CULTURA</t>
  </si>
  <si>
    <t>ALMA ALEJANDRA TINAJERO RAMIREZ</t>
  </si>
  <si>
    <t>DIRECTORA EDUCACION Y CULTURA</t>
  </si>
  <si>
    <t>FERNANDA INFANTE SOLORIO</t>
  </si>
  <si>
    <t>DIRECTOR DE DEPORTES</t>
  </si>
  <si>
    <t>COORDINADORA DE LA ESCUELA DE OFICIOS</t>
  </si>
  <si>
    <t>AUXILIAR CULTURA</t>
  </si>
  <si>
    <t>IRENE HERRERA GARIBAY</t>
  </si>
  <si>
    <t xml:space="preserve">COORDINADORA DE CULTURA </t>
  </si>
  <si>
    <t>ENCARGADA DE BIBLIOTECA</t>
  </si>
  <si>
    <t>AUXILIAR DE DEPORTES A</t>
  </si>
  <si>
    <t>JOSE ESPINOZA MURILLO</t>
  </si>
  <si>
    <t xml:space="preserve">ENCARGADO DEE TALLERES </t>
  </si>
  <si>
    <t>MARIA GUADALUPE MARTINEZ ABOYTE</t>
  </si>
  <si>
    <t>INTENDENTE</t>
  </si>
  <si>
    <t>MENSUAL</t>
  </si>
  <si>
    <t>ANUAL</t>
  </si>
  <si>
    <t>PEG</t>
  </si>
  <si>
    <t>TABULADOR DE SUELDOS</t>
  </si>
  <si>
    <t xml:space="preserve"> TABULADOR DE SUELDOS MUNICIPIO DE ECUANDUREO, MICHOACÁN  </t>
  </si>
  <si>
    <t>MUNICIPIO DE ECUANDUREO MICHOACAN</t>
  </si>
  <si>
    <t>EJERCICIO PRESUPUESTAL:  2024</t>
  </si>
  <si>
    <t>CLAVE</t>
  </si>
  <si>
    <t>NÚMERO</t>
  </si>
  <si>
    <t>SUELDO BASE MENSUAL</t>
  </si>
  <si>
    <t>1 PRESIDENCIA</t>
  </si>
  <si>
    <t>01</t>
  </si>
  <si>
    <t>CONFIANZA</t>
  </si>
  <si>
    <t>02</t>
  </si>
  <si>
    <t>03</t>
  </si>
  <si>
    <t>BASE</t>
  </si>
  <si>
    <t>04</t>
  </si>
  <si>
    <t>05</t>
  </si>
  <si>
    <t>SECRETARIA PRESIDENCIA</t>
  </si>
  <si>
    <t>06</t>
  </si>
  <si>
    <t>07</t>
  </si>
  <si>
    <t>2 SINDICATURA</t>
  </si>
  <si>
    <t>08</t>
  </si>
  <si>
    <t>09</t>
  </si>
  <si>
    <t xml:space="preserve">COORDINADOR DE MEDIACION </t>
  </si>
  <si>
    <t>10</t>
  </si>
  <si>
    <t>3 SECRETARIA</t>
  </si>
  <si>
    <t>11</t>
  </si>
  <si>
    <t>12</t>
  </si>
  <si>
    <t>13</t>
  </si>
  <si>
    <t>14</t>
  </si>
  <si>
    <t>RESPONSABLE DE ARCHIVO MUNICIPAL</t>
  </si>
  <si>
    <t>4 SERVICIOS PÚBLICOS</t>
  </si>
  <si>
    <t>15</t>
  </si>
  <si>
    <t>16</t>
  </si>
  <si>
    <t>DIRECTOR DE ALUMBRADO PUBLICO</t>
  </si>
  <si>
    <t>17</t>
  </si>
  <si>
    <t>18</t>
  </si>
  <si>
    <t>19</t>
  </si>
  <si>
    <t>ENCARGADO DE PANTEONES</t>
  </si>
  <si>
    <t>20</t>
  </si>
  <si>
    <t>21</t>
  </si>
  <si>
    <t>ELECTRICISTA A</t>
  </si>
  <si>
    <t>22</t>
  </si>
  <si>
    <t>23</t>
  </si>
  <si>
    <t>24</t>
  </si>
  <si>
    <t>25</t>
  </si>
  <si>
    <t>RECOLECTOR</t>
  </si>
  <si>
    <t>26</t>
  </si>
  <si>
    <t>27</t>
  </si>
  <si>
    <t>28</t>
  </si>
  <si>
    <t xml:space="preserve">AUXILIAR DE ASEO PUBLICO </t>
  </si>
  <si>
    <t>5 TESORERIA</t>
  </si>
  <si>
    <t>29</t>
  </si>
  <si>
    <t>TESORERO</t>
  </si>
  <si>
    <t>30</t>
  </si>
  <si>
    <t>31</t>
  </si>
  <si>
    <t>AUXILIAR DE CONTABILIDAD</t>
  </si>
  <si>
    <t>32</t>
  </si>
  <si>
    <t>ASISTENTE DE RECAUDACION</t>
  </si>
  <si>
    <t>33</t>
  </si>
  <si>
    <t>6 DESARROLLO SOCIAL Y ECONÓMICO</t>
  </si>
  <si>
    <t>34</t>
  </si>
  <si>
    <t>DIRECTOR DE DESARROLLO SOCIAL Y ECONOMICO</t>
  </si>
  <si>
    <t>35</t>
  </si>
  <si>
    <t>AUXILIAR DE DESARROLLO SOCIAL Y ECONOMICO</t>
  </si>
  <si>
    <t>36</t>
  </si>
  <si>
    <t>ASISTENTE DE DESARROLLO SOCIAL</t>
  </si>
  <si>
    <t>7 OBRAS PÚBLICAS Y URBANISMO</t>
  </si>
  <si>
    <t>37</t>
  </si>
  <si>
    <t>38</t>
  </si>
  <si>
    <t>39</t>
  </si>
  <si>
    <t>AUILIAR DE OBRAS PUBLICAS B</t>
  </si>
  <si>
    <t>40</t>
  </si>
  <si>
    <t>41</t>
  </si>
  <si>
    <t>DIRECTOR DE PLANEACION Y DESARROLLO URBANO</t>
  </si>
  <si>
    <t>8 FOMENTO AGROPECUARIO</t>
  </si>
  <si>
    <t>42</t>
  </si>
  <si>
    <t>DIRECCCION DE FOMENTO AGROPECU</t>
  </si>
  <si>
    <t>43</t>
  </si>
  <si>
    <t xml:space="preserve">ASISTENTE A </t>
  </si>
  <si>
    <t>44</t>
  </si>
  <si>
    <t>9 CONTRALORIA</t>
  </si>
  <si>
    <t>45</t>
  </si>
  <si>
    <t>46</t>
  </si>
  <si>
    <t>10  COMUNICACIÓN SOCIAL, OFICINA MUNICIPAL DE  RELACIONES EXTERIORES Y ATENCIÓN AL MIGRANTE</t>
  </si>
  <si>
    <t>47</t>
  </si>
  <si>
    <t>48</t>
  </si>
  <si>
    <t>DIRECTORA OFICINA MUNICIPAL RELACIONES EXTERIORES Y ATENCION AL MIGRANTE</t>
  </si>
  <si>
    <t>49</t>
  </si>
  <si>
    <t>AUXILIAR DE RELACIONES EXTERIORES A</t>
  </si>
  <si>
    <t>50</t>
  </si>
  <si>
    <t>51</t>
  </si>
  <si>
    <t>52</t>
  </si>
  <si>
    <t xml:space="preserve">AUXILIAR DE COMUNICACIÓN </t>
  </si>
  <si>
    <t>53</t>
  </si>
  <si>
    <t>AUXILIAR DE OFICINA MPAL DE RELACIONES EXTERIORES EN MORELIA</t>
  </si>
  <si>
    <t>54</t>
  </si>
  <si>
    <t>11 OFICIALIA MAYOR</t>
  </si>
  <si>
    <t>55</t>
  </si>
  <si>
    <t>56</t>
  </si>
  <si>
    <t>ASISTENTE DE OFICIALIA</t>
  </si>
  <si>
    <t>57</t>
  </si>
  <si>
    <t>AUXILIAR DE OFICIALIA</t>
  </si>
  <si>
    <t>58</t>
  </si>
  <si>
    <t>59</t>
  </si>
  <si>
    <t>60</t>
  </si>
  <si>
    <t>AUXILIAR OFICIALIA A</t>
  </si>
  <si>
    <t>61</t>
  </si>
  <si>
    <t>AUXILIAR OFICIALIA B</t>
  </si>
  <si>
    <t>13 DESARROLLO INTEGRAL DE LA FAMILIA</t>
  </si>
  <si>
    <t>62</t>
  </si>
  <si>
    <t>DIRECTORA  DIF</t>
  </si>
  <si>
    <t>63</t>
  </si>
  <si>
    <t>64</t>
  </si>
  <si>
    <t>65</t>
  </si>
  <si>
    <t>COORDINADOR ESPACIOS ALIMENTARIOS</t>
  </si>
  <si>
    <t>66</t>
  </si>
  <si>
    <t>67</t>
  </si>
  <si>
    <t>68</t>
  </si>
  <si>
    <t>NUTRIOLOGA</t>
  </si>
  <si>
    <t>69</t>
  </si>
  <si>
    <t>70</t>
  </si>
  <si>
    <t xml:space="preserve">PSICOLOGO DIF </t>
  </si>
  <si>
    <t>71</t>
  </si>
  <si>
    <t>72</t>
  </si>
  <si>
    <t>73</t>
  </si>
  <si>
    <t>74</t>
  </si>
  <si>
    <t>75</t>
  </si>
  <si>
    <t>76</t>
  </si>
  <si>
    <t>77</t>
  </si>
  <si>
    <t>AUXILIAR DE UBR</t>
  </si>
  <si>
    <t>78</t>
  </si>
  <si>
    <t>79</t>
  </si>
  <si>
    <t>80</t>
  </si>
  <si>
    <t xml:space="preserve">ASISTENTE FISIOTERAPEUTA UBR </t>
  </si>
  <si>
    <t>81</t>
  </si>
  <si>
    <t>82</t>
  </si>
  <si>
    <t>14 ATENCIÓN CIUDADANA</t>
  </si>
  <si>
    <t>83</t>
  </si>
  <si>
    <t>DIRECTORA DE ORGANIZACION CIUDADANA</t>
  </si>
  <si>
    <t>15 DEPORTE EDUCACIÓN Y CULTURA</t>
  </si>
  <si>
    <t>84</t>
  </si>
  <si>
    <t>85</t>
  </si>
  <si>
    <t>DIRECTOR DEPORTES</t>
  </si>
  <si>
    <t>86</t>
  </si>
  <si>
    <t>COORDINADOR ESCUELA DE OFICIOS</t>
  </si>
  <si>
    <t>87</t>
  </si>
  <si>
    <t>88</t>
  </si>
  <si>
    <t>COORDINADOR DE CULTURA</t>
  </si>
  <si>
    <t>89</t>
  </si>
  <si>
    <t xml:space="preserve">ENCARGADA DE BIBLIOTECA </t>
  </si>
  <si>
    <t>90</t>
  </si>
  <si>
    <t>AUXILIAR DE CULTURA</t>
  </si>
  <si>
    <t>91</t>
  </si>
  <si>
    <t>ENCARGADO DE TALLERES</t>
  </si>
  <si>
    <t>92</t>
  </si>
  <si>
    <t>12 SEGURIDAD PÚBLICA Y PROTECCIÓN CIVIL</t>
  </si>
  <si>
    <t>93</t>
  </si>
  <si>
    <t xml:space="preserve">DIRECTOR DE SEGURIDAD PUBLICA </t>
  </si>
  <si>
    <t>94</t>
  </si>
  <si>
    <t xml:space="preserve">SUB DIRECTOR  DE SEGURIDAD PUBLICA </t>
  </si>
  <si>
    <t>95</t>
  </si>
  <si>
    <t>96</t>
  </si>
  <si>
    <t>97</t>
  </si>
  <si>
    <t>98</t>
  </si>
  <si>
    <t>TOTAL DE EMPLEADOS</t>
  </si>
  <si>
    <t xml:space="preserve">H. CONGRESO DEL ESTADO DE MICHOACAN </t>
  </si>
  <si>
    <t xml:space="preserve">AUDITORIA SUPERIOR DE MICHOACAN </t>
  </si>
  <si>
    <t>PRESUPUESTO DE EGRESOS  GENERAL 2024</t>
  </si>
  <si>
    <t>NOMBRE DEL MUNICIPIO: MUNICIPIO DE ECUANDUREO , MICHOACAN</t>
  </si>
  <si>
    <t>EJERCICIO PRESUPUESTAL: 2024</t>
  </si>
  <si>
    <t>CÓDIGO</t>
  </si>
  <si>
    <t>DESCRIPCIÓN/CONCEPTO/PARTIDA</t>
  </si>
  <si>
    <t xml:space="preserve">ANUAL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</si>
  <si>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</si>
  <si>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</si>
  <si>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</si>
  <si>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</si>
  <si>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</si>
  <si>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</si>
  <si>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</si>
  <si>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</si>
  <si>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</si>
  <si>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</si>
  <si>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</si>
  <si>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</si>
  <si>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SERVICIOS PERSONALES</t>
  </si>
  <si>
    <t>Sueldos base.</t>
  </si>
  <si>
    <t>Honorarios asimilados a salarios</t>
  </si>
  <si>
    <t>Sueldo base al personal eventual.</t>
  </si>
  <si>
    <t>Primas de vacaciones y dominical.</t>
  </si>
  <si>
    <t>Aguinaldo o gratificación de fin de año.</t>
  </si>
  <si>
    <t>Remuneraciones por horas extraordinarias.</t>
  </si>
  <si>
    <t>Compensaciones extraordinarias</t>
  </si>
  <si>
    <t>Cuotas para el seguro de gastos médicos del personal civil.</t>
  </si>
  <si>
    <t>Pago de liquidaciones.</t>
  </si>
  <si>
    <t>Pagos por defunción</t>
  </si>
  <si>
    <t>MATERIALES Y SUMINISTROS</t>
  </si>
  <si>
    <t>Materiales y útiles de oficina.</t>
  </si>
  <si>
    <t>Materiales y útiles de impresión y reproducción.</t>
  </si>
  <si>
    <t>Material de limpieza.</t>
  </si>
  <si>
    <t>Productos alimenticios para el personal que realiza labores en campo o de supervision</t>
  </si>
  <si>
    <t>Productos alimenticios para el personal en las instalaciones de las dependencias y entidades.</t>
  </si>
  <si>
    <t>Utensilios para el servicio de alimentación.</t>
  </si>
  <si>
    <t>Productos minerales no metalicos</t>
  </si>
  <si>
    <t>cemento y productos de concreto</t>
  </si>
  <si>
    <t>Madera y productos de madera</t>
  </si>
  <si>
    <t>Material eléctrico y electrónico.</t>
  </si>
  <si>
    <t>Artículos metálicos para la construcción</t>
  </si>
  <si>
    <t>Materiales complementarios</t>
  </si>
  <si>
    <t>Material para agua potable</t>
  </si>
  <si>
    <t>Material para alcantarillado sanitario</t>
  </si>
  <si>
    <t>Plaguicidas, abonos y fertilizantes.</t>
  </si>
  <si>
    <t>Medicinas y productos farmacéuticos</t>
  </si>
  <si>
    <t>Combustibles, lubricantes y aditivos para vehículos terrestres, aéreos, marítimos, lacustres y fluviales asignados a servidores públicos .</t>
  </si>
  <si>
    <t>Vestuario y uniformes.</t>
  </si>
  <si>
    <t>Materiales preventivos y de señalamientos</t>
  </si>
  <si>
    <t>Sustancias y materiales explosivos.</t>
  </si>
  <si>
    <t>Materiales de seguridad pública.</t>
  </si>
  <si>
    <t>Prendas de proteccion para seguridad publica</t>
  </si>
  <si>
    <t>Herramientas menores.</t>
  </si>
  <si>
    <t>Refacciones y accesorios para equipo de computo</t>
  </si>
  <si>
    <t>Refacciones y accesorios menores de equipo de transporte</t>
  </si>
  <si>
    <t>Refacciones y accesorios menores de maquinaria y otros equipos.</t>
  </si>
  <si>
    <t>Refacciones y accesorios menores para otros bienes muebles</t>
  </si>
  <si>
    <t>SERVICIOS GENERALES</t>
  </si>
  <si>
    <t>Servicio de energía eléctrica.</t>
  </si>
  <si>
    <t>Servicio de energía eléctrica para alumbrado público</t>
  </si>
  <si>
    <t>Servicio de gas</t>
  </si>
  <si>
    <t>Servicio telefónico convencional.</t>
  </si>
  <si>
    <t>Servicio de telefonía celular.</t>
  </si>
  <si>
    <t>Servicios de conducción de señales analógicas y digitales</t>
  </si>
  <si>
    <t>Servicio postal.</t>
  </si>
  <si>
    <t>Arrendamiento de edificios y locales.</t>
  </si>
  <si>
    <t>Arrendamiento de fotocopiadoras</t>
  </si>
  <si>
    <t>Arrendamiento de vehiculos terrestres, aereos, maritimos, lacustres y fluviales, para servicios públicos y la operación de programas públicos</t>
  </si>
  <si>
    <t>arrendamiento de maquinaria equipo y herramientas de uso administrativo.</t>
  </si>
  <si>
    <t>Otros arrendamientos</t>
  </si>
  <si>
    <t>Asesorias asociadas a convenios, tratados o acuerdos</t>
  </si>
  <si>
    <t>Otras asesorias para la operación de programas</t>
  </si>
  <si>
    <t>Servicios de diseño, arquitectura, ingenieria y actividades relacionadas</t>
  </si>
  <si>
    <t>Servicio de capacitacion a funcionarios públicos</t>
  </si>
  <si>
    <t>Otros servicios comerciales</t>
  </si>
  <si>
    <t>Impresión de documentos oficiales para la prestacion de servicios públicos, identificación y formatos oficiales.</t>
  </si>
  <si>
    <t>Impresión y elaboración de material informativo derivado de la operación y administración de los entes públicos</t>
  </si>
  <si>
    <t>Servicios financieros y bancarios</t>
  </si>
  <si>
    <t>Comisiones bancarias</t>
  </si>
  <si>
    <t>Seguros de bienes patrimoniales</t>
  </si>
  <si>
    <t>Fletes y maniobras</t>
  </si>
  <si>
    <t>Mantenimiento y conservación de inmuebles para la prestación de servicios administrativos</t>
  </si>
  <si>
    <t>Mantenimiento y conservación de inmuebles para la prestación de servicios públicos.</t>
  </si>
  <si>
    <t>Gastos de instalación y mantenimiento de oficinas.</t>
  </si>
  <si>
    <t>Mantenimiento y conservación de mobiliario y equipo de administración.</t>
  </si>
  <si>
    <t>Mantenimiento y conservación de bienes informáticos.</t>
  </si>
  <si>
    <t>Mantenimiento y conservación de vehículos terrestres, aéreos, marítimos, lacustres y fluviales.</t>
  </si>
  <si>
    <t>Servicio de limpieza y manejo de desechos</t>
  </si>
  <si>
    <t xml:space="preserve">Difusion de mensajes sobre programas y actividades gubernamentales. </t>
  </si>
  <si>
    <t>Arrendamiento de vehículos terrestres, aéreos, marítimos, lacustres y fluviales para servicios públicos y la operación de programas públicos.</t>
  </si>
  <si>
    <t>Viáticos nacionales para servidores públicos en el desempeño de funciones oficiales.</t>
  </si>
  <si>
    <t>Gastos de ceremonial</t>
  </si>
  <si>
    <t>Gastos de orden social</t>
  </si>
  <si>
    <t>Congresos y convenciones.</t>
  </si>
  <si>
    <t>Exposiciones</t>
  </si>
  <si>
    <t>Otros impuestos</t>
  </si>
  <si>
    <t>Valores de tránsito placas, tarjetas y calcomanías.</t>
  </si>
  <si>
    <t>Derechos de explotación, uso o aprovechamiento de aguas nacionales</t>
  </si>
  <si>
    <t>Otros derechos</t>
  </si>
  <si>
    <t>Erogaciones por resoluciones por autoridad competente</t>
  </si>
  <si>
    <t>Penas, multas accesorios y actualizaciones</t>
  </si>
  <si>
    <t>Impuesto sobre nóminas y similares</t>
  </si>
  <si>
    <t>Otros servicios.</t>
  </si>
  <si>
    <t>TRANSFERENCIAS, ASIGNACIONES, SUBSIDIOS Y OTRAS AYUDAS</t>
  </si>
  <si>
    <t>Subsidios a la producción</t>
  </si>
  <si>
    <t>Subsidios a la prestación de servicios públicos.</t>
  </si>
  <si>
    <t>Subsidios para la adquisición de vivienda de interés social.</t>
  </si>
  <si>
    <t>Subsidios para capacitación y becas.</t>
  </si>
  <si>
    <t>Ayudas sociales para actividades culturales</t>
  </si>
  <si>
    <t>Apoyo a voluntarios que participan en diversos programas estatal.</t>
  </si>
  <si>
    <t>Compensaciones por servicios de carácter social.</t>
  </si>
  <si>
    <t>Ayudas sociales a la población individual</t>
  </si>
  <si>
    <t>Otras ayudas</t>
  </si>
  <si>
    <t>Ayudas sociales a instituciones de enseñanza</t>
  </si>
  <si>
    <t>Ayudas por desastres naturales y otros siniestros</t>
  </si>
  <si>
    <t>Donativos a instituciones sin fines de lucro</t>
  </si>
  <si>
    <t>BIENES MUEBLES, INMUEBLES E INTANGIBLES</t>
  </si>
  <si>
    <t>Mobiliario.</t>
  </si>
  <si>
    <t>Bienes informáticos.</t>
  </si>
  <si>
    <t>Equipo de seguridad pública .</t>
  </si>
  <si>
    <t>Vehiculos terrestres destinados a servicios públicos y a la operación de programas públicos</t>
  </si>
  <si>
    <t>Equipos y aparatos de comunicaciones y telecomunicaciones.</t>
  </si>
  <si>
    <t>Herramientas y máquinas herramienta.</t>
  </si>
  <si>
    <t>Equipo de administración.</t>
  </si>
  <si>
    <t>Otros bienes muebles.</t>
  </si>
  <si>
    <t>INVERSIÓN PÚBLICA</t>
  </si>
  <si>
    <t>Infraestructura para la producción.</t>
  </si>
  <si>
    <t>Infraestructura educativa.</t>
  </si>
  <si>
    <t>Agua potable.</t>
  </si>
  <si>
    <t>Drenajes.</t>
  </si>
  <si>
    <t>Obras de urbanización.</t>
  </si>
  <si>
    <t>Caminos rurales.</t>
  </si>
  <si>
    <t>Mejoramiento de vivienda.</t>
  </si>
  <si>
    <t>Proyectos económicos y de infraestructura.</t>
  </si>
  <si>
    <t>ADEUDOS DE EJERCICIOS FISCALES ANTERIORES (ADEFAS).</t>
  </si>
  <si>
    <t>Adeudos de Ejercicios Fiscales Anteriores.</t>
  </si>
  <si>
    <t>TOTAL DEL PRESUPUESTO</t>
  </si>
  <si>
    <t>RESUMEN POR CONCEPTO</t>
  </si>
  <si>
    <t>CAPÍTULO</t>
  </si>
  <si>
    <t>TRANSFERECNIAS, ASIGNACIONES, SUBSIDIOS Y OTRAS AYUDAS</t>
  </si>
  <si>
    <t>INVERSIONES FINANCIERAS Y OTRAS PROVISIONES</t>
  </si>
  <si>
    <t>PARTICIPACIONES Y APORTACIONES</t>
  </si>
  <si>
    <t>PRESUPUESTO DE INGRESOS DEL EJERCICIO FISCAL 2024</t>
  </si>
  <si>
    <r>
      <t xml:space="preserve">NOMBRE DEL MUNICIPIO:  </t>
    </r>
    <r>
      <rPr>
        <b/>
        <sz val="9"/>
        <color rgb="FFFF0000"/>
        <rFont val="Arial"/>
        <family val="2"/>
      </rPr>
      <t/>
    </r>
  </si>
  <si>
    <t>ECUANDUREO, MICHOACAN</t>
  </si>
  <si>
    <t>TOTAL DEL PRESUPUESTO DE INGRESOS:</t>
  </si>
  <si>
    <t>F.F</t>
  </si>
  <si>
    <t>FINANCIAMIENTO</t>
  </si>
  <si>
    <t>CÒDIGO</t>
  </si>
  <si>
    <t>RUBRO/TIPO/CLASE/CONCEPTO</t>
  </si>
  <si>
    <t>R</t>
  </si>
  <si>
    <t>T</t>
  </si>
  <si>
    <t xml:space="preserve">CL </t>
  </si>
  <si>
    <t>CO</t>
  </si>
  <si>
    <t>EXISTENCIA PERIODO ANTERIOR</t>
  </si>
  <si>
    <t>nivel</t>
  </si>
  <si>
    <t>NO ETIQUETADO</t>
  </si>
  <si>
    <t>RECURSOS FISCALES</t>
  </si>
  <si>
    <t>0</t>
  </si>
  <si>
    <t>IMPUESTOS.</t>
  </si>
  <si>
    <t>1</t>
  </si>
  <si>
    <t>Impuestos Sobre los Ingresos.</t>
  </si>
  <si>
    <t>Impuesto sobre loterías, rifas, sorteos y concursos</t>
  </si>
  <si>
    <t>2</t>
  </si>
  <si>
    <t>Impuesto sobre espectáculos públicos</t>
  </si>
  <si>
    <t>Impuestos Sobre el Patrimonio.</t>
  </si>
  <si>
    <t>Impuesto predial.</t>
  </si>
  <si>
    <t>Impuesto predial urbano</t>
  </si>
  <si>
    <t>Impuesto predial rústico</t>
  </si>
  <si>
    <t>3</t>
  </si>
  <si>
    <t>Impuesto predial ejidal y comunal</t>
  </si>
  <si>
    <t>Impuesto sobre lotes baldíos, sin bardear o falta de banquetas</t>
  </si>
  <si>
    <t>Impuesto Sobre la Producción, el Consumo y las Transacciones.</t>
  </si>
  <si>
    <t>Impuesto sobre adquisición de inmuebles</t>
  </si>
  <si>
    <t>7</t>
  </si>
  <si>
    <t>Accesorios de Impuestos.</t>
  </si>
  <si>
    <t>Recargos de impuestos municipales</t>
  </si>
  <si>
    <t>4</t>
  </si>
  <si>
    <r>
      <t xml:space="preserve">Multas </t>
    </r>
    <r>
      <rPr>
        <sz val="9"/>
        <color rgb="FFFF0000"/>
        <rFont val="Arial"/>
        <family val="2"/>
      </rPr>
      <t>y/o sanciones</t>
    </r>
    <r>
      <rPr>
        <sz val="9"/>
        <rFont val="Arial"/>
        <family val="2"/>
      </rPr>
      <t xml:space="preserve"> de impuestos municipales</t>
    </r>
  </si>
  <si>
    <t>6</t>
  </si>
  <si>
    <t>Honorarios y gastos de ejecución de impuestos municipales</t>
  </si>
  <si>
    <t>8</t>
  </si>
  <si>
    <t>Actualizaciones de impuestos municipales</t>
  </si>
  <si>
    <t>Otros Impuestos.</t>
  </si>
  <si>
    <r>
      <t>Otros impuestos</t>
    </r>
    <r>
      <rPr>
        <sz val="9"/>
        <color rgb="FFFF0000"/>
        <rFont val="Arial"/>
        <family val="2"/>
      </rPr>
      <t xml:space="preserve"> (Desglose por COEAC a petición del Ente Público)</t>
    </r>
  </si>
  <si>
    <t>9</t>
  </si>
  <si>
    <t>Impuestos no Comprendidos en la Ley de Ingresos Causados en Ejercicios Fiscales Anteriores Pendientes de Liquidación o Pago.</t>
  </si>
  <si>
    <t>CONTRIBUCIONES DE MEJORAS.</t>
  </si>
  <si>
    <t>Contribuciones de Mejoras por Obras Públicas.</t>
  </si>
  <si>
    <t>De aumento de valor y mejoría especifica de la propiedad</t>
  </si>
  <si>
    <t>De la aportación para mejoras</t>
  </si>
  <si>
    <t>Contribuciones de Mejoras no Comprendidas en la  Ley  de  Ingresos  Causadas  en  Ejercicios Fiscales Anteriores Pendientes de Liquidación o Pago.</t>
  </si>
  <si>
    <r>
      <t xml:space="preserve">Contribuciones de mejoras no comprendidas en la Ley de Ingresos causadas en ejercicios fiscales anteriores pendientes de liquidación o pago </t>
    </r>
    <r>
      <rPr>
        <sz val="9"/>
        <color rgb="FFFF0000"/>
        <rFont val="Arial"/>
        <family val="2"/>
      </rPr>
      <t>(Desglose por COEAC a petición del Ente Público)</t>
    </r>
  </si>
  <si>
    <t>DERECHOS.</t>
  </si>
  <si>
    <t>Derechos por el Uso, Goce, Aprovechamiento o Explotación de Bienes de Dominio Público.</t>
  </si>
  <si>
    <t>Por ocupación de la vía pública y servicios de mercados</t>
  </si>
  <si>
    <t>Derechos por Prestación de Servicios.</t>
  </si>
  <si>
    <t>Derechos por la Prestación de Servicios Municipales.</t>
  </si>
  <si>
    <t>Por servicios de alumbrado público</t>
  </si>
  <si>
    <t>Por la prestación del servicio de agua potable, alcantarillado y saneamiento</t>
  </si>
  <si>
    <t>Por servicio de panteones</t>
  </si>
  <si>
    <t>Por servicio de rastro</t>
  </si>
  <si>
    <t>5</t>
  </si>
  <si>
    <t>Por servicios de control canino</t>
  </si>
  <si>
    <t>Por reparación en la vía pública</t>
  </si>
  <si>
    <t>Por servicios de protección civil</t>
  </si>
  <si>
    <t>Por servicios de parques y jardines</t>
  </si>
  <si>
    <t>Por servicios de tránsito y vialidad</t>
  </si>
  <si>
    <t>Por servicios de vigilancia</t>
  </si>
  <si>
    <t>Por servicios de catastro</t>
  </si>
  <si>
    <t>Por servicios oficiales diversos</t>
  </si>
  <si>
    <t>Otros Derechos.</t>
  </si>
  <si>
    <t>Otros Derechos Municipales.</t>
  </si>
  <si>
    <t>Por expedición, revalidación y canje de permisos o licencias para funcionamiento de establecimientos</t>
  </si>
  <si>
    <t>Por expedición y revalidación de licencias o permisos para la colocación de anuncios publicitarios</t>
  </si>
  <si>
    <t>Por alineamiento de fincas urbanas o rústicas</t>
  </si>
  <si>
    <t>Por licencias de construcción, remodelación, reparación o restauración de fincas</t>
  </si>
  <si>
    <t>Por numeración oficial de fincas urbanas</t>
  </si>
  <si>
    <t>Por expedición de certificados, títulos, copias de documentos y legalización de firmas</t>
  </si>
  <si>
    <t>Por registro de señales, marcas de herrar y refrendo de patentes</t>
  </si>
  <si>
    <t>Por servicios urbanísticos</t>
  </si>
  <si>
    <t>Por servicios de aseo público</t>
  </si>
  <si>
    <t>Por servicios de administración ambiental</t>
  </si>
  <si>
    <t>Por inscripción a padrones.</t>
  </si>
  <si>
    <t>Por acceso a museos.</t>
  </si>
  <si>
    <t>Derechos Diversos</t>
  </si>
  <si>
    <t>Accesorios de Derechos.</t>
  </si>
  <si>
    <t>Recargos de derechos municipales</t>
  </si>
  <si>
    <r>
      <t xml:space="preserve">Multas </t>
    </r>
    <r>
      <rPr>
        <sz val="9"/>
        <color rgb="FFFF0000"/>
        <rFont val="Arial"/>
        <family val="2"/>
      </rPr>
      <t>y/o sanciones</t>
    </r>
    <r>
      <rPr>
        <sz val="9"/>
        <rFont val="Arial"/>
        <family val="2"/>
      </rPr>
      <t xml:space="preserve"> de derechos municipales</t>
    </r>
  </si>
  <si>
    <t>Honorarios y gastos de ejecución de derechos municipales</t>
  </si>
  <si>
    <t>Actualizaciones de derechos municipales</t>
  </si>
  <si>
    <t>Derechos   no   Comprendidos   en   las   Fracciones  de la Ley de Ingresos Causados en Ejercicios Fiscales Anteriores Pendientes de Liquidación o Pago.</t>
  </si>
  <si>
    <t>Derechos no comprendidos en las fracciones de la Ley de Ingresos causados en ejercicios fiscales anteriores pendientes de liquidación o pago</t>
  </si>
  <si>
    <t>PRODUCTOS.</t>
  </si>
  <si>
    <t>Productos de Tipo Corriente.</t>
  </si>
  <si>
    <t>Enajenación de bienes muebles e inmuebles no sujetos a registro</t>
  </si>
  <si>
    <t>Por los servicios que no corresponden a funciones de derecho público</t>
  </si>
  <si>
    <t>Otros productos de tipo corriente</t>
  </si>
  <si>
    <t>Accesorios de Productos</t>
  </si>
  <si>
    <t>Rendimientos de capital</t>
  </si>
  <si>
    <t>Productos no Comprendidos en las Fracciones de la Ley de Ingresos Causados en Ejercicios Fiscales Anteriores Pendientes de Liquidación o Pago.</t>
  </si>
  <si>
    <t>Productos no comprendidos en las fracciones de la Ley de Ingresos causados en ejercicios fiscales anteriores pendientes de liquidación o pago</t>
  </si>
  <si>
    <t>APROVECHAMIENTOS.</t>
  </si>
  <si>
    <t>Aprovechamientos.</t>
  </si>
  <si>
    <t>Multas por infracciones a otras disposiciones municipales no fiscales</t>
  </si>
  <si>
    <t>Multas por faltas a la reglamentación municipal</t>
  </si>
  <si>
    <t>Multas emitidas por organismos paramunicipales</t>
  </si>
  <si>
    <t>Reintegros</t>
  </si>
  <si>
    <t>Donativos</t>
  </si>
  <si>
    <t>Indemnizaciones</t>
  </si>
  <si>
    <t>Fianzas efectivas</t>
  </si>
  <si>
    <t>Recuperaciones de costos</t>
  </si>
  <si>
    <t>Intervención de espectáculos públicos</t>
  </si>
  <si>
    <t>Incentivos por administracion de impuestos y derechos municipales coordinados y sus accesorios.</t>
  </si>
  <si>
    <t>Incentivos por actos de fiscalización concurrentes con el municipio</t>
  </si>
  <si>
    <t>Incentivos por créditos fiscales del Estado</t>
  </si>
  <si>
    <t>Incentivos por créditos fiscales del Municipio</t>
  </si>
  <si>
    <t>Otros Aprovechamientos</t>
  </si>
  <si>
    <t>Aprovechamientos Patrimoniales.</t>
  </si>
  <si>
    <t>Recuperación de patrimonio por liquidación de fideicomisos</t>
  </si>
  <si>
    <t>Arrendamiento y explotación de bienes muebles</t>
  </si>
  <si>
    <t>Arrendamiento y explotación de bienes inmuebles</t>
  </si>
  <si>
    <t>Intereses de valores, créditos y bonos</t>
  </si>
  <si>
    <t>Por el uso, aprovechamiento o enajenación de bienes no sujetos al régimen de dominio público</t>
  </si>
  <si>
    <t>Utilidades</t>
  </si>
  <si>
    <t>Enajenación de bienes muebles e inmuebles inventariables o sujetos a registro</t>
  </si>
  <si>
    <t>Accesorios de Aprovechamientos.</t>
  </si>
  <si>
    <t>Honorarios y gastos de ejecución diferentes de contribuciones propias</t>
  </si>
  <si>
    <t>Recargos diferentes de contribuciones propias</t>
  </si>
  <si>
    <t>Aprovechamientos no Comprendidos en las Fracciones de la Ley de Ingresos Causados en Ejercicios Fiscales Anteriores Pendientes de Liquidación o Pago.</t>
  </si>
  <si>
    <t>Aprovechamientos no comprendidos en las fracciones de la Ley de Ingresos causados en ejercicios fiscales anteriores pendientes de liquidación o pago</t>
  </si>
  <si>
    <t>INGRESOS PROPIOS</t>
  </si>
  <si>
    <t>INGRESOS POR VENTA DE BIENES, PRESTACIÓN DE SERVICIOS Y OTROS INGRESOS.</t>
  </si>
  <si>
    <t>Ingresos por Venta de Bienes y Prestación de Servicios de Instituciones Públicas de Seguridad Social.</t>
  </si>
  <si>
    <t>Ingresos por Ventas de Bienes y Servicios de Organismos Descentralizados.</t>
  </si>
  <si>
    <t>Ingresos por ventas de bienes y servicios de Organismos Descentralizados</t>
  </si>
  <si>
    <t>Ingresos por Venta de Bienes y Prestación de Servicios de Empresas Productivas del Estado.</t>
  </si>
  <si>
    <t>Ingresos por ventas de bienes y servicios producidos en establecimientos del gobierno central municipal</t>
  </si>
  <si>
    <t>Ingresos por Venta de Bienes y Prestación de Servicios de Entidades Paraestatales y Fideicomisos No Empresariales y No Financieros</t>
  </si>
  <si>
    <t>Ingresos por venta de bienes y servicios de organismos descentralizados municipales</t>
  </si>
  <si>
    <t>Ingresos de operación de entidades paraestales empresariales del municipio</t>
  </si>
  <si>
    <t>Otros Ingresos.</t>
  </si>
  <si>
    <r>
      <t xml:space="preserve">Otros ingresos </t>
    </r>
    <r>
      <rPr>
        <sz val="9"/>
        <color rgb="FFFF0000"/>
        <rFont val="Arial"/>
        <family val="2"/>
      </rPr>
      <t>(Desglose por COEAC a petición del Ente Público)</t>
    </r>
  </si>
  <si>
    <t>PARTICIPACIONES, APORTACIONES, CONVENIOS, INCENTIVOS DERIVADOS DE LA COLABORACIÓN FISCAL Y FONDOS DISTINTOS DE APORTACIONES.</t>
  </si>
  <si>
    <t>RECURSOS FEDERALES</t>
  </si>
  <si>
    <t>Participaciones.</t>
  </si>
  <si>
    <t>Participaciones en Recursos de la Federación.</t>
  </si>
  <si>
    <t>Fondo General de Participaciones</t>
  </si>
  <si>
    <t>Fondo de Fomento Municipal</t>
  </si>
  <si>
    <t xml:space="preserve">Participaciones por el 100% de la recaudación del Impuesto Sobre la Renta que se entere a la Federación por el salario </t>
  </si>
  <si>
    <t>Fondo de Compensacion del Impuesto sobre Automóviles Nuevos</t>
  </si>
  <si>
    <t>Participaciones Específicas en el Impuesto Especial Sobre Produccion y Servicios</t>
  </si>
  <si>
    <t>Impuesto Sobre Automóviles Nuevos</t>
  </si>
  <si>
    <t>Fondo de Fiscalización y Recaudación</t>
  </si>
  <si>
    <t xml:space="preserve">Fondo de Compensación </t>
  </si>
  <si>
    <t>Impuesto Especial Sobre Producción y Servicios a la Venta Final de Gasolinas y Diesel</t>
  </si>
  <si>
    <t xml:space="preserve">Incentivos por la Administración del Impuesto sobre Enajenación de Bienes Inmuebles </t>
  </si>
  <si>
    <t>RECURSOS ESTATALES</t>
  </si>
  <si>
    <t>Participaciones en Recursos de la Entidad Federativa.</t>
  </si>
  <si>
    <t>Impuesto Sobre Rifas, Loterías, Sorteos y Concursos</t>
  </si>
  <si>
    <t>Impuesto a la Venta Final de Bebidas con Contenido  Alcohólico</t>
  </si>
  <si>
    <t>ETIQUETADOS</t>
  </si>
  <si>
    <t>Aportaciones.</t>
  </si>
  <si>
    <t>Aportaciones de la Federación Para los Municipios.</t>
  </si>
  <si>
    <t>Fondo de Aportaciones Para la Infraestructura Social Municipal y de las Demarcaciones Territoriales del Distrito Federal</t>
  </si>
  <si>
    <t>Fondo de Aportaciones Para el Fortalecimiento de los Municipios y de las Demarcaciones Territoriales del Distrito Federal</t>
  </si>
  <si>
    <t>Aportaciones del Estado Para los Municipios.</t>
  </si>
  <si>
    <t xml:space="preserve">Fondo Estatal para la Infraestructura de los Servicios Públicos </t>
  </si>
  <si>
    <t>Convenios.</t>
  </si>
  <si>
    <t>Transferencias Federales por Convenio en Materia de Desarrollo Regional y Municipal.</t>
  </si>
  <si>
    <t>Fondo Regional (FONREGION)</t>
  </si>
  <si>
    <t>Fondo de Fortalecimiento para la Infraestructura estatal y municipal</t>
  </si>
  <si>
    <t>Transferencias estatales por convenio</t>
  </si>
  <si>
    <t>Transferencias municipales por convenio</t>
  </si>
  <si>
    <t>Aportaciones de particulares para obras y acciones</t>
  </si>
  <si>
    <t>TRANSFERENCIAS Y SUBSIDIOS</t>
  </si>
  <si>
    <t>TRANSFERENCIAS, ASIGNACIONES, SUBSIDIOS Y SUBVENCIONES, Y PENSIONES Y JUBILACIONES.</t>
  </si>
  <si>
    <t>Subsidios y Subvenciones.</t>
  </si>
  <si>
    <t>Subsidios y subvenciones recibidos de la Federación</t>
  </si>
  <si>
    <t>Subsidios y subvenciones recibidos del Estado</t>
  </si>
  <si>
    <t>Subsidios y subvenciones recibidos del Municipio</t>
  </si>
  <si>
    <t>FINANCIAMIENTOS  INTERNOS</t>
  </si>
  <si>
    <t>INGRESOS DERIVADOS DE FINANCIAMIENTOS</t>
  </si>
  <si>
    <t>Financiamiento Interno</t>
  </si>
  <si>
    <t>TOTAL INGRESOS</t>
  </si>
  <si>
    <t>RESUMEN POR FUENTES DE FINANCIAMIENTO</t>
  </si>
  <si>
    <t>RELACION DE FUENTES DE FINANCIAMIENTO</t>
  </si>
  <si>
    <t>No Etiquetado</t>
  </si>
  <si>
    <t>Recursos Fiscales</t>
  </si>
  <si>
    <t>Financiamientos Internos</t>
  </si>
  <si>
    <t>Ingresos Propios</t>
  </si>
  <si>
    <t>Recursos Federales</t>
  </si>
  <si>
    <t>Recursos Estatales</t>
  </si>
  <si>
    <t>Etiquetado</t>
  </si>
  <si>
    <t>Transferencias, asignaciones, subsidios y otras ayudas</t>
  </si>
  <si>
    <t>TOTAL</t>
  </si>
  <si>
    <t>RUBRO</t>
  </si>
  <si>
    <t>Impuestos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</si>
  <si>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</si>
  <si>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</si>
  <si>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</si>
  <si>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</si>
  <si>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</si>
  <si>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</si>
  <si>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</si>
  <si>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</si>
  <si>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salario minimo</t>
  </si>
  <si>
    <t>barrendero</t>
  </si>
  <si>
    <t>limpieza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</si>
</sst>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FF0000"/>
      <name val="Arial"/>
      <family val="2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6"/>
      <name val="Arial Narrow"/>
      <family val="2"/>
    </font>
    <font>
      <sz val="14"/>
      <name val="Calibri"/>
      <family val="2"/>
      <scheme val="minor"/>
    </font>
    <font>
      <sz val="8"/>
      <name val="Arial Narrow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4"/>
      <color rgb="FFFF0000"/>
      <name val="Calibri"/>
      <family val="2"/>
      <scheme val="minor"/>
    </font>
    <font>
      <sz val="9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9" fillId="0" borderId="0"/>
  </cellStyleXfs>
  <cellXfs count="606">
    <xf numFmtId="0" fontId="0" fillId="0" borderId="0" xfId="0"/>
    <xf numFmtId="44" fontId="6" fillId="0" borderId="0" xfId="0" applyNumberFormat="1" applyFont="1"/>
    <xf numFmtId="0" fontId="5" fillId="2" borderId="1" xfId="0" applyFont="1" applyFill="1" applyBorder="1"/>
    <xf numFmtId="0" fontId="5" fillId="2" borderId="2" xfId="0" applyFont="1" applyFill="1" applyBorder="1"/>
    <xf numFmtId="0" fontId="7" fillId="2" borderId="2" xfId="0" applyFont="1" applyFill="1" applyBorder="1"/>
    <xf numFmtId="44" fontId="8" fillId="2" borderId="2" xfId="4" applyFont="1" applyFill="1" applyBorder="1" applyAlignment="1"/>
    <xf numFmtId="0" fontId="5" fillId="2" borderId="4" xfId="0" applyFont="1" applyFill="1" applyBorder="1"/>
    <xf numFmtId="0" fontId="5" fillId="2" borderId="5" xfId="0" applyFont="1" applyFill="1" applyBorder="1"/>
    <xf numFmtId="44" fontId="8" fillId="2" borderId="5" xfId="4" applyFont="1" applyFill="1" applyBorder="1" applyAlignment="1">
      <alignment horizontal="left"/>
    </xf>
    <xf numFmtId="44" fontId="8" fillId="2" borderId="5" xfId="0" applyNumberFormat="1" applyFont="1" applyFill="1" applyBorder="1" applyAlignment="1">
      <alignment horizontal="left"/>
    </xf>
    <xf numFmtId="44" fontId="8" fillId="2" borderId="6" xfId="0" applyNumberFormat="1" applyFont="1" applyFill="1" applyBorder="1" applyAlignment="1">
      <alignment horizontal="left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44" fontId="8" fillId="2" borderId="8" xfId="4" applyFont="1" applyFill="1" applyBorder="1" applyAlignment="1">
      <alignment vertical="center" wrapText="1"/>
    </xf>
    <xf numFmtId="44" fontId="8" fillId="2" borderId="8" xfId="0" applyNumberFormat="1" applyFont="1" applyFill="1" applyBorder="1" applyAlignment="1">
      <alignment vertical="center" wrapText="1"/>
    </xf>
    <xf numFmtId="44" fontId="8" fillId="2" borderId="9" xfId="0" applyNumberFormat="1" applyFont="1" applyFill="1" applyBorder="1" applyAlignment="1">
      <alignment horizontal="center" vertical="center" wrapText="1"/>
    </xf>
    <xf numFmtId="44" fontId="8" fillId="2" borderId="10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44" fontId="9" fillId="0" borderId="11" xfId="4" applyFont="1" applyBorder="1"/>
    <xf numFmtId="49" fontId="7" fillId="0" borderId="12" xfId="0" applyNumberFormat="1" applyFont="1" applyBorder="1" applyAlignment="1">
      <alignment vertical="center" wrapText="1"/>
    </xf>
    <xf numFmtId="49" fontId="7" fillId="0" borderId="13" xfId="0" applyNumberFormat="1" applyFont="1" applyBorder="1" applyAlignment="1">
      <alignment vertical="center" wrapText="1"/>
    </xf>
    <xf numFmtId="0" fontId="7" fillId="0" borderId="13" xfId="0" applyFont="1" applyBorder="1" applyAlignment="1">
      <alignment horizontal="center"/>
    </xf>
    <xf numFmtId="14" fontId="7" fillId="0" borderId="14" xfId="0" applyNumberFormat="1" applyFont="1" applyBorder="1" applyAlignment="1">
      <alignment horizontal="center" vertical="center" wrapText="1"/>
    </xf>
    <xf numFmtId="44" fontId="6" fillId="0" borderId="14" xfId="4" applyFont="1" applyBorder="1"/>
    <xf numFmtId="44" fontId="9" fillId="0" borderId="14" xfId="0" applyNumberFormat="1" applyFont="1" applyBorder="1" applyAlignment="1">
      <alignment vertical="center" wrapText="1"/>
    </xf>
    <xf numFmtId="44" fontId="9" fillId="0" borderId="14" xfId="4" applyFont="1" applyFill="1" applyBorder="1" applyAlignment="1">
      <alignment vertical="center" wrapText="1"/>
    </xf>
    <xf numFmtId="44" fontId="9" fillId="0" borderId="13" xfId="0" applyNumberFormat="1" applyFont="1" applyBorder="1" applyAlignment="1">
      <alignment vertical="center" wrapText="1"/>
    </xf>
    <xf numFmtId="44" fontId="9" fillId="0" borderId="15" xfId="0" applyNumberFormat="1" applyFont="1" applyBorder="1" applyAlignment="1">
      <alignment vertical="center" wrapText="1"/>
    </xf>
    <xf numFmtId="0" fontId="7" fillId="0" borderId="16" xfId="0" applyFont="1" applyBorder="1" applyAlignment="1">
      <alignment vertical="center"/>
    </xf>
    <xf numFmtId="0" fontId="7" fillId="0" borderId="17" xfId="0" applyFont="1" applyBorder="1"/>
    <xf numFmtId="0" fontId="7" fillId="0" borderId="17" xfId="0" applyFont="1" applyBorder="1" applyAlignment="1">
      <alignment horizontal="center"/>
    </xf>
    <xf numFmtId="14" fontId="7" fillId="0" borderId="17" xfId="0" applyNumberFormat="1" applyFont="1" applyBorder="1" applyAlignment="1">
      <alignment horizontal="center" vertical="center" wrapText="1"/>
    </xf>
    <xf numFmtId="44" fontId="6" fillId="0" borderId="17" xfId="4" applyFont="1" applyBorder="1"/>
    <xf numFmtId="44" fontId="9" fillId="0" borderId="17" xfId="0" applyNumberFormat="1" applyFont="1" applyBorder="1" applyAlignment="1">
      <alignment vertical="center" wrapText="1"/>
    </xf>
    <xf numFmtId="44" fontId="9" fillId="0" borderId="17" xfId="4" applyFont="1" applyBorder="1" applyAlignment="1">
      <alignment vertical="center" wrapText="1"/>
    </xf>
    <xf numFmtId="44" fontId="9" fillId="0" borderId="18" xfId="0" applyNumberFormat="1" applyFont="1" applyBorder="1" applyAlignment="1">
      <alignment vertical="center" wrapText="1"/>
    </xf>
    <xf numFmtId="44" fontId="9" fillId="0" borderId="19" xfId="0" applyNumberFormat="1" applyFont="1" applyBorder="1" applyAlignment="1">
      <alignment vertical="center" wrapText="1"/>
    </xf>
    <xf numFmtId="44" fontId="6" fillId="0" borderId="17" xfId="4" applyFont="1" applyFill="1" applyBorder="1"/>
    <xf numFmtId="44" fontId="9" fillId="0" borderId="17" xfId="4" applyFont="1" applyFill="1" applyBorder="1" applyAlignment="1">
      <alignment vertical="center" wrapText="1"/>
    </xf>
    <xf numFmtId="44" fontId="9" fillId="0" borderId="20" xfId="0" applyNumberFormat="1" applyFont="1" applyBorder="1" applyAlignment="1">
      <alignment vertical="center" wrapText="1"/>
    </xf>
    <xf numFmtId="44" fontId="9" fillId="0" borderId="21" xfId="0" applyNumberFormat="1" applyFont="1" applyBorder="1" applyAlignment="1">
      <alignment vertical="center" wrapText="1"/>
    </xf>
    <xf numFmtId="44" fontId="0" fillId="0" borderId="0" xfId="0" applyNumberFormat="1"/>
    <xf numFmtId="0" fontId="7" fillId="0" borderId="17" xfId="0" applyFont="1" applyBorder="1" applyAlignment="1">
      <alignment vertical="center"/>
    </xf>
    <xf numFmtId="44" fontId="6" fillId="0" borderId="13" xfId="4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/>
    <xf numFmtId="0" fontId="7" fillId="0" borderId="23" xfId="0" applyFont="1" applyBorder="1" applyAlignment="1">
      <alignment horizontal="center"/>
    </xf>
    <xf numFmtId="14" fontId="7" fillId="0" borderId="23" xfId="0" applyNumberFormat="1" applyFont="1" applyBorder="1" applyAlignment="1">
      <alignment horizontal="center" vertical="center" wrapText="1"/>
    </xf>
    <xf numFmtId="44" fontId="6" fillId="0" borderId="23" xfId="4" applyFont="1" applyFill="1" applyBorder="1"/>
    <xf numFmtId="44" fontId="9" fillId="0" borderId="23" xfId="0" applyNumberFormat="1" applyFont="1" applyBorder="1" applyAlignment="1">
      <alignment vertical="center" wrapText="1"/>
    </xf>
    <xf numFmtId="44" fontId="9" fillId="0" borderId="23" xfId="4" applyFont="1" applyBorder="1" applyAlignment="1">
      <alignment vertical="center" wrapText="1"/>
    </xf>
    <xf numFmtId="44" fontId="6" fillId="0" borderId="23" xfId="4" applyFont="1" applyBorder="1"/>
    <xf numFmtId="0" fontId="7" fillId="0" borderId="0" xfId="0" applyFont="1"/>
    <xf numFmtId="44" fontId="9" fillId="0" borderId="0" xfId="4" applyFont="1" applyBorder="1"/>
    <xf numFmtId="44" fontId="9" fillId="0" borderId="0" xfId="0" applyNumberFormat="1" applyFont="1"/>
    <xf numFmtId="0" fontId="5" fillId="3" borderId="12" xfId="0" applyFont="1" applyFill="1" applyBorder="1" applyAlignment="1">
      <alignment horizontal="left" vertical="center" wrapText="1"/>
    </xf>
    <xf numFmtId="44" fontId="9" fillId="0" borderId="13" xfId="4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5" fillId="3" borderId="24" xfId="0" applyFont="1" applyFill="1" applyBorder="1" applyAlignment="1">
      <alignment horizontal="left" vertical="center" wrapText="1"/>
    </xf>
    <xf numFmtId="44" fontId="9" fillId="0" borderId="20" xfId="4" applyFont="1" applyBorder="1" applyAlignment="1">
      <alignment vertical="center" wrapText="1"/>
    </xf>
    <xf numFmtId="44" fontId="9" fillId="0" borderId="21" xfId="4" applyFont="1" applyBorder="1" applyAlignment="1">
      <alignment vertical="center" wrapText="1"/>
    </xf>
    <xf numFmtId="0" fontId="5" fillId="0" borderId="0" xfId="0" applyFont="1"/>
    <xf numFmtId="0" fontId="9" fillId="0" borderId="0" xfId="5"/>
    <xf numFmtId="44" fontId="9" fillId="0" borderId="0" xfId="5" applyNumberFormat="1"/>
    <xf numFmtId="14" fontId="7" fillId="0" borderId="13" xfId="0" applyNumberFormat="1" applyFont="1" applyBorder="1" applyAlignment="1">
      <alignment horizontal="center" vertical="center" wrapText="1"/>
    </xf>
    <xf numFmtId="44" fontId="6" fillId="0" borderId="13" xfId="4" applyFont="1" applyBorder="1"/>
    <xf numFmtId="44" fontId="9" fillId="0" borderId="25" xfId="0" applyNumberFormat="1" applyFont="1" applyBorder="1" applyAlignment="1">
      <alignment vertical="center" wrapText="1"/>
    </xf>
    <xf numFmtId="44" fontId="6" fillId="0" borderId="10" xfId="4" applyFont="1" applyBorder="1"/>
    <xf numFmtId="44" fontId="9" fillId="0" borderId="26" xfId="0" applyNumberFormat="1" applyFont="1" applyBorder="1" applyAlignment="1">
      <alignment vertical="center" wrapText="1"/>
    </xf>
    <xf numFmtId="49" fontId="7" fillId="0" borderId="27" xfId="0" applyNumberFormat="1" applyFont="1" applyBorder="1" applyAlignment="1">
      <alignment vertical="center" wrapText="1"/>
    </xf>
    <xf numFmtId="49" fontId="7" fillId="0" borderId="28" xfId="0" applyNumberFormat="1" applyFont="1" applyBorder="1" applyAlignment="1">
      <alignment vertical="center" wrapText="1"/>
    </xf>
    <xf numFmtId="0" fontId="7" fillId="0" borderId="28" xfId="0" applyFont="1" applyBorder="1" applyAlignment="1">
      <alignment horizontal="center"/>
    </xf>
    <xf numFmtId="14" fontId="7" fillId="0" borderId="28" xfId="0" applyNumberFormat="1" applyFont="1" applyBorder="1" applyAlignment="1">
      <alignment horizontal="center" vertical="center" wrapText="1"/>
    </xf>
    <xf numFmtId="44" fontId="6" fillId="0" borderId="28" xfId="4" applyFont="1" applyBorder="1"/>
    <xf numFmtId="44" fontId="9" fillId="0" borderId="28" xfId="0" applyNumberFormat="1" applyFont="1" applyBorder="1" applyAlignment="1">
      <alignment vertical="center" wrapText="1"/>
    </xf>
    <xf numFmtId="44" fontId="9" fillId="0" borderId="29" xfId="0" applyNumberFormat="1" applyFont="1" applyBorder="1" applyAlignment="1">
      <alignment vertical="center" wrapText="1"/>
    </xf>
    <xf numFmtId="44" fontId="9" fillId="0" borderId="30" xfId="0" applyNumberFormat="1" applyFont="1" applyBorder="1" applyAlignment="1">
      <alignment vertical="center" wrapText="1"/>
    </xf>
    <xf numFmtId="0" fontId="7" fillId="0" borderId="24" xfId="0" applyFont="1" applyBorder="1" applyAlignment="1">
      <alignment vertical="center"/>
    </xf>
    <xf numFmtId="0" fontId="7" fillId="0" borderId="20" xfId="0" applyFont="1" applyBorder="1"/>
    <xf numFmtId="0" fontId="7" fillId="0" borderId="20" xfId="0" applyFont="1" applyBorder="1" applyAlignment="1">
      <alignment horizontal="center"/>
    </xf>
    <xf numFmtId="14" fontId="7" fillId="0" borderId="20" xfId="0" applyNumberFormat="1" applyFont="1" applyBorder="1" applyAlignment="1">
      <alignment horizontal="center" vertical="center" wrapText="1"/>
    </xf>
    <xf numFmtId="44" fontId="6" fillId="0" borderId="20" xfId="4" applyFont="1" applyBorder="1"/>
    <xf numFmtId="44" fontId="9" fillId="0" borderId="8" xfId="0" applyNumberFormat="1" applyFont="1" applyBorder="1" applyAlignment="1">
      <alignment vertical="center" wrapText="1"/>
    </xf>
    <xf numFmtId="44" fontId="6" fillId="0" borderId="8" xfId="4" applyFont="1" applyBorder="1"/>
    <xf numFmtId="0" fontId="7" fillId="0" borderId="5" xfId="0" applyFont="1" applyBorder="1"/>
    <xf numFmtId="44" fontId="9" fillId="0" borderId="5" xfId="4" applyFont="1" applyBorder="1"/>
    <xf numFmtId="44" fontId="9" fillId="0" borderId="5" xfId="0" applyNumberFormat="1" applyFont="1" applyBorder="1"/>
    <xf numFmtId="0" fontId="7" fillId="0" borderId="31" xfId="0" applyFont="1" applyBorder="1"/>
    <xf numFmtId="44" fontId="8" fillId="2" borderId="14" xfId="4" applyFont="1" applyFill="1" applyBorder="1" applyAlignment="1">
      <alignment vertical="center" wrapText="1"/>
    </xf>
    <xf numFmtId="44" fontId="8" fillId="2" borderId="14" xfId="0" applyNumberFormat="1" applyFont="1" applyFill="1" applyBorder="1" applyAlignment="1">
      <alignment vertical="center" wrapText="1"/>
    </xf>
    <xf numFmtId="44" fontId="8" fillId="2" borderId="32" xfId="0" applyNumberFormat="1" applyFont="1" applyFill="1" applyBorder="1" applyAlignment="1">
      <alignment horizontal="center" vertical="center" wrapText="1"/>
    </xf>
    <xf numFmtId="44" fontId="9" fillId="0" borderId="33" xfId="4" applyFont="1" applyBorder="1"/>
    <xf numFmtId="44" fontId="9" fillId="0" borderId="33" xfId="0" applyNumberFormat="1" applyFont="1" applyBorder="1"/>
    <xf numFmtId="44" fontId="9" fillId="0" borderId="34" xfId="0" applyNumberFormat="1" applyFont="1" applyBorder="1" applyAlignment="1">
      <alignment vertical="center" wrapText="1"/>
    </xf>
    <xf numFmtId="44" fontId="9" fillId="0" borderId="34" xfId="4" applyFont="1" applyBorder="1" applyAlignment="1">
      <alignment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44" fontId="6" fillId="0" borderId="34" xfId="4" applyFont="1" applyBorder="1"/>
    <xf numFmtId="49" fontId="9" fillId="0" borderId="0" xfId="5" applyNumberFormat="1" applyAlignment="1">
      <alignment horizontal="left" vertical="center" wrapText="1"/>
    </xf>
    <xf numFmtId="49" fontId="9" fillId="0" borderId="0" xfId="5" applyNumberFormat="1" applyAlignment="1">
      <alignment horizontal="center" vertical="center" wrapText="1"/>
    </xf>
    <xf numFmtId="14" fontId="9" fillId="0" borderId="0" xfId="5" applyNumberFormat="1" applyAlignment="1">
      <alignment horizontal="center" vertical="center" wrapText="1"/>
    </xf>
    <xf numFmtId="44" fontId="9" fillId="0" borderId="0" xfId="5" applyNumberFormat="1" applyAlignment="1">
      <alignment vertical="center" wrapText="1"/>
    </xf>
    <xf numFmtId="44" fontId="8" fillId="0" borderId="0" xfId="5" applyNumberFormat="1" applyFont="1" applyAlignment="1">
      <alignment horizontal="center" vertical="center" wrapText="1"/>
    </xf>
    <xf numFmtId="44" fontId="9" fillId="0" borderId="0" xfId="5" applyNumberFormat="1" applyAlignment="1">
      <alignment horizontal="center" vertical="center" wrapText="1"/>
    </xf>
    <xf numFmtId="44" fontId="9" fillId="0" borderId="13" xfId="4" applyFont="1" applyFill="1" applyBorder="1" applyAlignment="1">
      <alignment vertical="center" wrapText="1"/>
    </xf>
    <xf numFmtId="49" fontId="7" fillId="0" borderId="16" xfId="0" applyNumberFormat="1" applyFont="1" applyBorder="1" applyAlignment="1">
      <alignment vertical="center" wrapText="1"/>
    </xf>
    <xf numFmtId="49" fontId="7" fillId="0" borderId="17" xfId="0" applyNumberFormat="1" applyFont="1" applyBorder="1" applyAlignment="1">
      <alignment vertical="center" wrapText="1"/>
    </xf>
    <xf numFmtId="44" fontId="6" fillId="0" borderId="34" xfId="4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left" vertical="center" wrapText="1"/>
    </xf>
    <xf numFmtId="49" fontId="7" fillId="0" borderId="17" xfId="0" applyNumberFormat="1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/>
    </xf>
    <xf numFmtId="44" fontId="6" fillId="0" borderId="17" xfId="4" applyFont="1" applyBorder="1" applyAlignment="1">
      <alignment horizontal="center" vertical="center"/>
    </xf>
    <xf numFmtId="44" fontId="9" fillId="0" borderId="17" xfId="0" applyNumberFormat="1" applyFont="1" applyBorder="1" applyAlignment="1">
      <alignment horizontal="center" vertical="center" wrapText="1"/>
    </xf>
    <xf numFmtId="44" fontId="9" fillId="0" borderId="17" xfId="4" applyFont="1" applyBorder="1" applyAlignment="1">
      <alignment horizontal="center" vertical="center" wrapText="1"/>
    </xf>
    <xf numFmtId="44" fontId="9" fillId="0" borderId="18" xfId="0" applyNumberFormat="1" applyFont="1" applyBorder="1" applyAlignment="1">
      <alignment horizontal="center" vertical="center" wrapText="1"/>
    </xf>
    <xf numFmtId="44" fontId="10" fillId="0" borderId="17" xfId="0" applyNumberFormat="1" applyFont="1" applyBorder="1" applyAlignment="1">
      <alignment vertical="center" wrapText="1"/>
    </xf>
    <xf numFmtId="44" fontId="11" fillId="0" borderId="17" xfId="4" applyFont="1" applyBorder="1"/>
    <xf numFmtId="44" fontId="10" fillId="0" borderId="18" xfId="0" applyNumberFormat="1" applyFont="1" applyBorder="1" applyAlignment="1">
      <alignment vertical="center" wrapText="1"/>
    </xf>
    <xf numFmtId="0" fontId="2" fillId="0" borderId="0" xfId="0" applyFont="1"/>
    <xf numFmtId="44" fontId="11" fillId="0" borderId="17" xfId="4" applyFont="1" applyFill="1" applyBorder="1"/>
    <xf numFmtId="44" fontId="8" fillId="0" borderId="17" xfId="0" applyNumberFormat="1" applyFont="1" applyBorder="1" applyAlignment="1">
      <alignment horizontal="center" vertical="center" wrapText="1"/>
    </xf>
    <xf numFmtId="44" fontId="8" fillId="0" borderId="18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vertical="center" wrapText="1"/>
    </xf>
    <xf numFmtId="49" fontId="7" fillId="0" borderId="20" xfId="0" applyNumberFormat="1" applyFont="1" applyBorder="1" applyAlignment="1">
      <alignment vertical="center" wrapText="1"/>
    </xf>
    <xf numFmtId="44" fontId="9" fillId="0" borderId="0" xfId="4" applyFont="1"/>
    <xf numFmtId="49" fontId="7" fillId="0" borderId="12" xfId="0" applyNumberFormat="1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44" fontId="6" fillId="0" borderId="13" xfId="4" applyFont="1" applyBorder="1" applyAlignment="1">
      <alignment horizontal="center"/>
    </xf>
    <xf numFmtId="44" fontId="9" fillId="0" borderId="13" xfId="0" applyNumberFormat="1" applyFont="1" applyBorder="1" applyAlignment="1">
      <alignment horizontal="center" vertical="center" wrapText="1"/>
    </xf>
    <xf numFmtId="44" fontId="9" fillId="0" borderId="13" xfId="4" applyFont="1" applyFill="1" applyBorder="1" applyAlignment="1">
      <alignment horizontal="center" vertical="center" wrapText="1"/>
    </xf>
    <xf numFmtId="44" fontId="9" fillId="0" borderId="15" xfId="0" applyNumberFormat="1" applyFont="1" applyBorder="1" applyAlignment="1">
      <alignment horizontal="center" vertical="center" wrapText="1"/>
    </xf>
    <xf numFmtId="44" fontId="6" fillId="0" borderId="17" xfId="4" applyFont="1" applyBorder="1" applyAlignment="1">
      <alignment horizontal="center"/>
    </xf>
    <xf numFmtId="44" fontId="9" fillId="0" borderId="17" xfId="4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/>
    </xf>
    <xf numFmtId="0" fontId="7" fillId="0" borderId="16" xfId="0" applyFont="1" applyBorder="1" applyAlignment="1">
      <alignment horizontal="left"/>
    </xf>
    <xf numFmtId="44" fontId="6" fillId="0" borderId="17" xfId="4" applyFont="1" applyFill="1" applyBorder="1" applyAlignment="1">
      <alignment horizontal="center"/>
    </xf>
    <xf numFmtId="0" fontId="12" fillId="0" borderId="17" xfId="0" applyFont="1" applyBorder="1"/>
    <xf numFmtId="44" fontId="6" fillId="0" borderId="20" xfId="4" applyFont="1" applyFill="1" applyBorder="1" applyAlignment="1">
      <alignment horizontal="center"/>
    </xf>
    <xf numFmtId="44" fontId="9" fillId="0" borderId="20" xfId="0" applyNumberFormat="1" applyFont="1" applyBorder="1" applyAlignment="1">
      <alignment horizontal="center" vertical="center" wrapText="1"/>
    </xf>
    <xf numFmtId="44" fontId="9" fillId="0" borderId="20" xfId="4" applyFont="1" applyFill="1" applyBorder="1" applyAlignment="1">
      <alignment horizontal="center" vertical="center" wrapText="1"/>
    </xf>
    <xf numFmtId="44" fontId="9" fillId="0" borderId="21" xfId="0" applyNumberFormat="1" applyFont="1" applyBorder="1" applyAlignment="1">
      <alignment horizontal="center" vertical="center" wrapText="1"/>
    </xf>
    <xf numFmtId="0" fontId="7" fillId="0" borderId="0" xfId="5" applyFont="1"/>
    <xf numFmtId="49" fontId="7" fillId="0" borderId="12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44" fontId="9" fillId="0" borderId="13" xfId="4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44" fontId="6" fillId="0" borderId="17" xfId="4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44" fontId="9" fillId="0" borderId="20" xfId="4" applyFont="1" applyBorder="1" applyAlignment="1">
      <alignment horizontal="center" vertical="center" wrapText="1"/>
    </xf>
    <xf numFmtId="164" fontId="5" fillId="3" borderId="12" xfId="4" applyNumberFormat="1" applyFont="1" applyFill="1" applyBorder="1" applyAlignment="1">
      <alignment horizontal="left" vertical="center" wrapText="1"/>
    </xf>
    <xf numFmtId="164" fontId="5" fillId="3" borderId="24" xfId="4" applyNumberFormat="1" applyFont="1" applyFill="1" applyBorder="1" applyAlignment="1">
      <alignment horizontal="left" vertical="center" wrapText="1"/>
    </xf>
    <xf numFmtId="44" fontId="9" fillId="0" borderId="2" xfId="4" applyFont="1" applyBorder="1"/>
    <xf numFmtId="44" fontId="0" fillId="0" borderId="0" xfId="4" applyFont="1"/>
    <xf numFmtId="0" fontId="7" fillId="0" borderId="17" xfId="0" applyFont="1" applyBorder="1" applyAlignment="1">
      <alignment horizontal="center" vertical="center" wrapText="1"/>
    </xf>
    <xf numFmtId="44" fontId="6" fillId="0" borderId="13" xfId="4" applyFont="1" applyFill="1" applyBorder="1" applyAlignment="1">
      <alignment horizontal="center" vertical="center"/>
    </xf>
    <xf numFmtId="44" fontId="6" fillId="0" borderId="20" xfId="4" applyFont="1" applyBorder="1" applyAlignment="1">
      <alignment horizontal="center" vertical="center"/>
    </xf>
    <xf numFmtId="49" fontId="7" fillId="0" borderId="35" xfId="0" applyNumberFormat="1" applyFont="1" applyBorder="1" applyAlignment="1">
      <alignment vertical="center" wrapText="1"/>
    </xf>
    <xf numFmtId="49" fontId="7" fillId="0" borderId="36" xfId="0" applyNumberFormat="1" applyFont="1" applyBorder="1" applyAlignment="1">
      <alignment vertical="center" wrapText="1"/>
    </xf>
    <xf numFmtId="0" fontId="7" fillId="0" borderId="36" xfId="0" applyFont="1" applyBorder="1" applyAlignment="1">
      <alignment horizontal="center"/>
    </xf>
    <xf numFmtId="14" fontId="7" fillId="0" borderId="36" xfId="0" applyNumberFormat="1" applyFont="1" applyBorder="1" applyAlignment="1">
      <alignment horizontal="center" vertical="center" wrapText="1"/>
    </xf>
    <xf numFmtId="44" fontId="6" fillId="0" borderId="36" xfId="4" applyFont="1" applyBorder="1"/>
    <xf numFmtId="44" fontId="9" fillId="0" borderId="36" xfId="0" applyNumberFormat="1" applyFont="1" applyBorder="1" applyAlignment="1">
      <alignment vertical="center" wrapText="1"/>
    </xf>
    <xf numFmtId="44" fontId="9" fillId="0" borderId="36" xfId="4" applyFont="1" applyBorder="1" applyAlignment="1">
      <alignment vertical="center" wrapText="1"/>
    </xf>
    <xf numFmtId="44" fontId="9" fillId="0" borderId="37" xfId="0" applyNumberFormat="1" applyFont="1" applyBorder="1" applyAlignment="1">
      <alignment vertical="center" wrapText="1"/>
    </xf>
    <xf numFmtId="0" fontId="5" fillId="0" borderId="0" xfId="5" applyFont="1" applyAlignment="1">
      <alignment horizontal="left" vertical="center" wrapText="1"/>
    </xf>
    <xf numFmtId="44" fontId="8" fillId="0" borderId="0" xfId="5" applyNumberFormat="1" applyFont="1" applyAlignment="1">
      <alignment horizontal="center"/>
    </xf>
    <xf numFmtId="49" fontId="7" fillId="0" borderId="16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top"/>
    </xf>
    <xf numFmtId="0" fontId="9" fillId="0" borderId="0" xfId="5" applyAlignment="1">
      <alignment horizontal="left" wrapText="1"/>
    </xf>
    <xf numFmtId="14" fontId="9" fillId="0" borderId="0" xfId="5" applyNumberFormat="1" applyAlignment="1" applyProtection="1">
      <alignment horizontal="center" vertical="center" wrapText="1"/>
      <protection locked="0"/>
    </xf>
    <xf numFmtId="44" fontId="9" fillId="0" borderId="0" xfId="5" applyNumberFormat="1" applyAlignment="1">
      <alignment vertical="center"/>
    </xf>
    <xf numFmtId="44" fontId="8" fillId="0" borderId="0" xfId="5" applyNumberFormat="1" applyFont="1" applyAlignment="1">
      <alignment vertical="center"/>
    </xf>
    <xf numFmtId="44" fontId="6" fillId="0" borderId="28" xfId="4" applyFont="1" applyFill="1" applyBorder="1"/>
    <xf numFmtId="49" fontId="7" fillId="0" borderId="20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vertical="center" wrapText="1"/>
    </xf>
    <xf numFmtId="14" fontId="7" fillId="0" borderId="0" xfId="0" applyNumberFormat="1" applyFont="1" applyAlignment="1">
      <alignment horizontal="center" vertical="center" wrapText="1"/>
    </xf>
    <xf numFmtId="44" fontId="9" fillId="0" borderId="0" xfId="4" applyFont="1" applyFill="1" applyBorder="1" applyAlignment="1">
      <alignment vertical="center" wrapText="1"/>
    </xf>
    <xf numFmtId="44" fontId="9" fillId="0" borderId="0" xfId="0" applyNumberFormat="1" applyFont="1" applyAlignment="1">
      <alignment vertical="center" wrapText="1"/>
    </xf>
    <xf numFmtId="44" fontId="6" fillId="0" borderId="0" xfId="4" applyFont="1" applyBorder="1"/>
    <xf numFmtId="44" fontId="9" fillId="0" borderId="0" xfId="4" applyFont="1" applyBorder="1" applyAlignment="1">
      <alignment vertical="center" wrapText="1"/>
    </xf>
    <xf numFmtId="49" fontId="7" fillId="0" borderId="38" xfId="0" applyNumberFormat="1" applyFont="1" applyBorder="1" applyAlignment="1">
      <alignment vertical="center" wrapText="1"/>
    </xf>
    <xf numFmtId="49" fontId="7" fillId="0" borderId="14" xfId="0" applyNumberFormat="1" applyFont="1" applyBorder="1" applyAlignment="1">
      <alignment vertical="center" wrapText="1"/>
    </xf>
    <xf numFmtId="0" fontId="7" fillId="0" borderId="14" xfId="0" applyFont="1" applyBorder="1" applyAlignment="1">
      <alignment horizontal="center"/>
    </xf>
    <xf numFmtId="44" fontId="6" fillId="0" borderId="14" xfId="4" applyFont="1" applyBorder="1" applyAlignment="1">
      <alignment horizontal="center" vertical="center"/>
    </xf>
    <xf numFmtId="44" fontId="9" fillId="0" borderId="14" xfId="4" applyFont="1" applyBorder="1" applyAlignment="1">
      <alignment vertical="center" wrapText="1"/>
    </xf>
    <xf numFmtId="44" fontId="9" fillId="0" borderId="39" xfId="0" applyNumberFormat="1" applyFont="1" applyBorder="1" applyAlignment="1">
      <alignment vertical="center" wrapText="1"/>
    </xf>
    <xf numFmtId="44" fontId="6" fillId="0" borderId="36" xfId="4" applyFont="1" applyFill="1" applyBorder="1"/>
    <xf numFmtId="0" fontId="6" fillId="0" borderId="17" xfId="0" applyFont="1" applyBorder="1"/>
    <xf numFmtId="44" fontId="6" fillId="0" borderId="20" xfId="4" applyFont="1" applyFill="1" applyBorder="1"/>
    <xf numFmtId="49" fontId="7" fillId="0" borderId="40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14" fontId="7" fillId="0" borderId="34" xfId="0" applyNumberFormat="1" applyFont="1" applyBorder="1" applyAlignment="1">
      <alignment horizontal="center" vertical="center" wrapText="1"/>
    </xf>
    <xf numFmtId="44" fontId="6" fillId="0" borderId="34" xfId="4" applyFont="1" applyFill="1" applyBorder="1" applyAlignment="1">
      <alignment horizontal="center" vertical="center"/>
    </xf>
    <xf numFmtId="44" fontId="9" fillId="0" borderId="34" xfId="0" applyNumberFormat="1" applyFont="1" applyBorder="1" applyAlignment="1">
      <alignment horizontal="center" vertical="center" wrapText="1"/>
    </xf>
    <xf numFmtId="44" fontId="9" fillId="0" borderId="39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vertical="center"/>
    </xf>
    <xf numFmtId="0" fontId="7" fillId="0" borderId="13" xfId="0" applyFont="1" applyBorder="1" applyAlignment="1">
      <alignment horizontal="center" wrapText="1"/>
    </xf>
    <xf numFmtId="44" fontId="6" fillId="5" borderId="13" xfId="4" applyFont="1" applyFill="1" applyBorder="1" applyAlignment="1"/>
    <xf numFmtId="0" fontId="6" fillId="0" borderId="41" xfId="0" applyFont="1" applyBorder="1" applyAlignment="1">
      <alignment horizontal="left" vertical="center"/>
    </xf>
    <xf numFmtId="0" fontId="7" fillId="0" borderId="17" xfId="0" applyFont="1" applyBorder="1" applyAlignment="1">
      <alignment horizontal="center" wrapText="1"/>
    </xf>
    <xf numFmtId="44" fontId="6" fillId="5" borderId="17" xfId="4" applyFont="1" applyFill="1" applyBorder="1" applyAlignment="1"/>
    <xf numFmtId="0" fontId="13" fillId="0" borderId="0" xfId="0" applyFont="1" applyAlignment="1">
      <alignment horizontal="left" vertical="top"/>
    </xf>
    <xf numFmtId="44" fontId="6" fillId="0" borderId="17" xfId="4" applyFont="1" applyBorder="1" applyAlignment="1"/>
    <xf numFmtId="49" fontId="7" fillId="0" borderId="16" xfId="0" applyNumberFormat="1" applyFont="1" applyBorder="1" applyAlignment="1">
      <alignment vertical="center"/>
    </xf>
    <xf numFmtId="44" fontId="6" fillId="0" borderId="17" xfId="4" applyFont="1" applyFill="1" applyBorder="1" applyAlignment="1"/>
    <xf numFmtId="0" fontId="13" fillId="6" borderId="0" xfId="0" applyFont="1" applyFill="1" applyAlignment="1">
      <alignment horizontal="left" vertical="top"/>
    </xf>
    <xf numFmtId="49" fontId="7" fillId="6" borderId="17" xfId="0" applyNumberFormat="1" applyFont="1" applyFill="1" applyBorder="1" applyAlignment="1">
      <alignment vertical="center" wrapText="1"/>
    </xf>
    <xf numFmtId="0" fontId="7" fillId="6" borderId="17" xfId="0" applyFont="1" applyFill="1" applyBorder="1" applyAlignment="1">
      <alignment horizontal="center" wrapText="1"/>
    </xf>
    <xf numFmtId="14" fontId="7" fillId="6" borderId="17" xfId="0" applyNumberFormat="1" applyFont="1" applyFill="1" applyBorder="1" applyAlignment="1">
      <alignment horizontal="center" vertical="center" wrapText="1"/>
    </xf>
    <xf numFmtId="44" fontId="6" fillId="6" borderId="17" xfId="4" applyFont="1" applyFill="1" applyBorder="1" applyAlignment="1"/>
    <xf numFmtId="44" fontId="9" fillId="6" borderId="17" xfId="0" applyNumberFormat="1" applyFont="1" applyFill="1" applyBorder="1" applyAlignment="1">
      <alignment vertical="center" wrapText="1"/>
    </xf>
    <xf numFmtId="44" fontId="9" fillId="6" borderId="13" xfId="0" applyNumberFormat="1" applyFont="1" applyFill="1" applyBorder="1" applyAlignment="1">
      <alignment vertical="center" wrapText="1"/>
    </xf>
    <xf numFmtId="44" fontId="9" fillId="6" borderId="17" xfId="4" applyFont="1" applyFill="1" applyBorder="1" applyAlignment="1">
      <alignment vertical="center" wrapText="1"/>
    </xf>
    <xf numFmtId="44" fontId="9" fillId="6" borderId="18" xfId="0" applyNumberFormat="1" applyFont="1" applyFill="1" applyBorder="1" applyAlignment="1">
      <alignment vertical="center" wrapText="1"/>
    </xf>
    <xf numFmtId="0" fontId="0" fillId="6" borderId="0" xfId="0" applyFill="1"/>
    <xf numFmtId="44" fontId="9" fillId="0" borderId="0" xfId="4" applyFont="1" applyAlignment="1"/>
    <xf numFmtId="44" fontId="6" fillId="0" borderId="13" xfId="4" applyFont="1" applyFill="1" applyBorder="1"/>
    <xf numFmtId="44" fontId="8" fillId="0" borderId="13" xfId="0" applyNumberFormat="1" applyFont="1" applyBorder="1" applyAlignment="1">
      <alignment horizontal="center" vertical="center" wrapText="1"/>
    </xf>
    <xf numFmtId="44" fontId="8" fillId="0" borderId="15" xfId="0" applyNumberFormat="1" applyFont="1" applyBorder="1" applyAlignment="1">
      <alignment horizontal="center" vertical="center" wrapText="1"/>
    </xf>
    <xf numFmtId="44" fontId="9" fillId="0" borderId="20" xfId="4" applyFont="1" applyFill="1" applyBorder="1" applyAlignment="1">
      <alignment vertical="center" wrapText="1"/>
    </xf>
    <xf numFmtId="44" fontId="11" fillId="0" borderId="36" xfId="4" applyFont="1" applyFill="1" applyBorder="1"/>
    <xf numFmtId="44" fontId="9" fillId="0" borderId="36" xfId="4" applyFont="1" applyFill="1" applyBorder="1" applyAlignment="1">
      <alignment vertical="center" wrapText="1"/>
    </xf>
    <xf numFmtId="44" fontId="8" fillId="0" borderId="36" xfId="0" applyNumberFormat="1" applyFont="1" applyBorder="1" applyAlignment="1">
      <alignment horizontal="center" vertical="center" wrapText="1"/>
    </xf>
    <xf numFmtId="44" fontId="8" fillId="0" borderId="37" xfId="0" applyNumberFormat="1" applyFont="1" applyBorder="1" applyAlignment="1">
      <alignment horizontal="center" vertical="center" wrapText="1"/>
    </xf>
    <xf numFmtId="44" fontId="8" fillId="0" borderId="20" xfId="0" applyNumberFormat="1" applyFont="1" applyBorder="1" applyAlignment="1">
      <alignment horizontal="center" vertical="center" wrapText="1"/>
    </xf>
    <xf numFmtId="44" fontId="8" fillId="0" borderId="21" xfId="0" applyNumberFormat="1" applyFont="1" applyBorder="1" applyAlignment="1">
      <alignment horizontal="center" vertical="center" wrapText="1"/>
    </xf>
    <xf numFmtId="44" fontId="8" fillId="0" borderId="0" xfId="0" applyNumberFormat="1" applyFont="1"/>
    <xf numFmtId="44" fontId="8" fillId="0" borderId="0" xfId="4" applyFont="1"/>
    <xf numFmtId="0" fontId="7" fillId="0" borderId="0" xfId="5" applyFont="1" applyProtection="1">
      <protection locked="0"/>
    </xf>
    <xf numFmtId="49" fontId="5" fillId="0" borderId="0" xfId="5" applyNumberFormat="1" applyFont="1" applyAlignment="1" applyProtection="1">
      <alignment horizontal="center" vertical="center" wrapText="1"/>
      <protection locked="0"/>
    </xf>
    <xf numFmtId="14" fontId="7" fillId="0" borderId="0" xfId="5" applyNumberFormat="1" applyFont="1" applyAlignment="1" applyProtection="1">
      <alignment horizontal="center" vertical="center" wrapText="1"/>
      <protection locked="0"/>
    </xf>
    <xf numFmtId="49" fontId="14" fillId="0" borderId="16" xfId="0" applyNumberFormat="1" applyFont="1" applyBorder="1" applyAlignment="1">
      <alignment vertical="center" wrapText="1"/>
    </xf>
    <xf numFmtId="44" fontId="6" fillId="0" borderId="0" xfId="4" applyFont="1"/>
    <xf numFmtId="0" fontId="4" fillId="0" borderId="0" xfId="0" applyFont="1"/>
    <xf numFmtId="44" fontId="15" fillId="0" borderId="0" xfId="0" applyNumberFormat="1" applyFont="1"/>
    <xf numFmtId="0" fontId="0" fillId="0" borderId="0" xfId="0" applyAlignment="1">
      <alignment wrapText="1"/>
    </xf>
    <xf numFmtId="44" fontId="10" fillId="0" borderId="0" xfId="5" applyNumberFormat="1" applyFont="1"/>
    <xf numFmtId="9" fontId="0" fillId="0" borderId="0" xfId="0" applyNumberFormat="1"/>
    <xf numFmtId="44" fontId="16" fillId="0" borderId="0" xfId="0" applyNumberFormat="1" applyFont="1"/>
    <xf numFmtId="44" fontId="9" fillId="0" borderId="0" xfId="2" applyFont="1" applyFill="1"/>
    <xf numFmtId="0" fontId="5" fillId="2" borderId="2" xfId="0" applyFont="1" applyFill="1" applyBorder="1" applyAlignment="1">
      <alignment vertical="center" wrapText="1"/>
    </xf>
    <xf numFmtId="0" fontId="18" fillId="7" borderId="33" xfId="0" applyFont="1" applyFill="1" applyBorder="1" applyAlignment="1">
      <alignment vertical="center"/>
    </xf>
    <xf numFmtId="1" fontId="7" fillId="0" borderId="17" xfId="0" applyNumberFormat="1" applyFont="1" applyBorder="1" applyAlignment="1">
      <alignment horizontal="center" vertical="center" wrapText="1"/>
    </xf>
    <xf numFmtId="44" fontId="7" fillId="0" borderId="17" xfId="0" applyNumberFormat="1" applyFont="1" applyBorder="1" applyAlignment="1">
      <alignment vertical="center" wrapText="1"/>
    </xf>
    <xf numFmtId="49" fontId="19" fillId="0" borderId="17" xfId="0" applyNumberFormat="1" applyFont="1" applyBorder="1" applyAlignment="1">
      <alignment vertical="center" wrapText="1"/>
    </xf>
    <xf numFmtId="49" fontId="7" fillId="0" borderId="45" xfId="0" applyNumberFormat="1" applyFont="1" applyBorder="1" applyAlignment="1">
      <alignment horizontal="center" vertical="center" wrapText="1"/>
    </xf>
    <xf numFmtId="49" fontId="19" fillId="0" borderId="33" xfId="0" applyNumberFormat="1" applyFont="1" applyBorder="1" applyAlignment="1">
      <alignment vertical="center" wrapText="1"/>
    </xf>
    <xf numFmtId="1" fontId="7" fillId="0" borderId="33" xfId="0" applyNumberFormat="1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44" fontId="7" fillId="0" borderId="19" xfId="0" applyNumberFormat="1" applyFont="1" applyBorder="1" applyAlignment="1">
      <alignment vertical="center" wrapText="1"/>
    </xf>
    <xf numFmtId="49" fontId="18" fillId="7" borderId="45" xfId="0" applyNumberFormat="1" applyFont="1" applyFill="1" applyBorder="1" applyAlignment="1">
      <alignment vertical="center"/>
    </xf>
    <xf numFmtId="49" fontId="18" fillId="7" borderId="33" xfId="0" applyNumberFormat="1" applyFont="1" applyFill="1" applyBorder="1" applyAlignment="1">
      <alignment vertical="center"/>
    </xf>
    <xf numFmtId="49" fontId="18" fillId="7" borderId="19" xfId="0" applyNumberFormat="1" applyFont="1" applyFill="1" applyBorder="1" applyAlignment="1">
      <alignment vertical="center"/>
    </xf>
    <xf numFmtId="44" fontId="7" fillId="0" borderId="17" xfId="4" applyFont="1" applyFill="1" applyBorder="1" applyAlignment="1">
      <alignment vertical="center" wrapText="1"/>
    </xf>
    <xf numFmtId="0" fontId="19" fillId="0" borderId="17" xfId="0" applyFont="1" applyBorder="1" applyAlignment="1">
      <alignment vertical="center"/>
    </xf>
    <xf numFmtId="0" fontId="19" fillId="0" borderId="33" xfId="0" applyFont="1" applyBorder="1" applyAlignment="1">
      <alignment vertical="center"/>
    </xf>
    <xf numFmtId="44" fontId="7" fillId="0" borderId="19" xfId="4" applyFont="1" applyFill="1" applyBorder="1" applyAlignment="1">
      <alignment vertical="center" wrapText="1"/>
    </xf>
    <xf numFmtId="1" fontId="7" fillId="0" borderId="17" xfId="0" applyNumberFormat="1" applyFont="1" applyBorder="1" applyAlignment="1">
      <alignment horizontal="center" vertical="center"/>
    </xf>
    <xf numFmtId="49" fontId="9" fillId="0" borderId="0" xfId="5" applyNumberFormat="1" applyAlignment="1" applyProtection="1">
      <alignment horizontal="left" vertical="center" wrapText="1"/>
      <protection locked="0"/>
    </xf>
    <xf numFmtId="0" fontId="9" fillId="0" borderId="0" xfId="5" applyProtection="1">
      <protection locked="0"/>
    </xf>
    <xf numFmtId="49" fontId="9" fillId="0" borderId="0" xfId="5" applyNumberFormat="1" applyAlignment="1" applyProtection="1">
      <alignment vertical="center" wrapText="1"/>
      <protection locked="0"/>
    </xf>
    <xf numFmtId="0" fontId="9" fillId="0" borderId="0" xfId="5" applyAlignment="1" applyProtection="1">
      <alignment horizontal="left" wrapText="1"/>
      <protection locked="0"/>
    </xf>
    <xf numFmtId="1" fontId="19" fillId="0" borderId="17" xfId="0" applyNumberFormat="1" applyFont="1" applyBorder="1" applyAlignment="1">
      <alignment horizontal="center" vertical="center" wrapText="1"/>
    </xf>
    <xf numFmtId="0" fontId="9" fillId="0" borderId="0" xfId="5" applyAlignment="1" applyProtection="1">
      <alignment horizontal="left"/>
      <protection locked="0"/>
    </xf>
    <xf numFmtId="0" fontId="7" fillId="0" borderId="33" xfId="0" applyFont="1" applyBorder="1" applyAlignment="1">
      <alignment vertical="center"/>
    </xf>
    <xf numFmtId="1" fontId="19" fillId="0" borderId="17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44" fontId="19" fillId="0" borderId="17" xfId="0" applyNumberFormat="1" applyFont="1" applyBorder="1" applyAlignment="1">
      <alignment vertical="center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17" xfId="0" applyNumberFormat="1" applyFont="1" applyFill="1" applyBorder="1" applyAlignment="1">
      <alignment vertical="center" wrapText="1"/>
    </xf>
    <xf numFmtId="49" fontId="19" fillId="0" borderId="17" xfId="0" applyNumberFormat="1" applyFont="1" applyFill="1" applyBorder="1" applyAlignment="1">
      <alignment vertical="center" wrapText="1"/>
    </xf>
    <xf numFmtId="1" fontId="7" fillId="6" borderId="17" xfId="0" applyNumberFormat="1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 wrapText="1"/>
    </xf>
    <xf numFmtId="44" fontId="8" fillId="0" borderId="0" xfId="5" applyNumberFormat="1" applyFont="1"/>
    <xf numFmtId="0" fontId="8" fillId="0" borderId="0" xfId="5" applyFont="1"/>
    <xf numFmtId="49" fontId="7" fillId="6" borderId="17" xfId="0" applyNumberFormat="1" applyFont="1" applyFill="1" applyBorder="1" applyAlignment="1">
      <alignment horizontal="center" vertical="center" wrapText="1"/>
    </xf>
    <xf numFmtId="49" fontId="7" fillId="6" borderId="17" xfId="0" applyNumberFormat="1" applyFont="1" applyFill="1" applyBorder="1" applyAlignment="1">
      <alignment vertical="center"/>
    </xf>
    <xf numFmtId="0" fontId="7" fillId="6" borderId="17" xfId="0" applyFont="1" applyFill="1" applyBorder="1" applyAlignment="1">
      <alignment horizontal="center" vertical="center"/>
    </xf>
    <xf numFmtId="44" fontId="7" fillId="6" borderId="17" xfId="0" applyNumberFormat="1" applyFont="1" applyFill="1" applyBorder="1" applyAlignment="1">
      <alignment vertical="center"/>
    </xf>
    <xf numFmtId="1" fontId="7" fillId="0" borderId="36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44" fontId="7" fillId="0" borderId="36" xfId="0" applyNumberFormat="1" applyFont="1" applyBorder="1" applyAlignment="1">
      <alignment vertical="center" wrapText="1"/>
    </xf>
    <xf numFmtId="49" fontId="7" fillId="0" borderId="46" xfId="0" applyNumberFormat="1" applyFont="1" applyBorder="1" applyAlignment="1">
      <alignment horizontal="center" vertical="center" wrapText="1"/>
    </xf>
    <xf numFmtId="49" fontId="7" fillId="0" borderId="42" xfId="0" applyNumberFormat="1" applyFont="1" applyBorder="1" applyAlignment="1">
      <alignment vertical="center" wrapText="1"/>
    </xf>
    <xf numFmtId="1" fontId="7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4" fontId="7" fillId="0" borderId="43" xfId="0" applyNumberFormat="1" applyFont="1" applyBorder="1" applyAlignment="1">
      <alignment vertical="center" wrapText="1"/>
    </xf>
    <xf numFmtId="44" fontId="9" fillId="0" borderId="0" xfId="2" applyFont="1" applyFill="1" applyBorder="1"/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7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horizontal="center" vertical="center" wrapText="1"/>
    </xf>
    <xf numFmtId="0" fontId="9" fillId="0" borderId="0" xfId="5" applyAlignment="1">
      <alignment horizontal="center"/>
    </xf>
    <xf numFmtId="0" fontId="10" fillId="0" borderId="0" xfId="5" applyFont="1"/>
    <xf numFmtId="44" fontId="10" fillId="0" borderId="0" xfId="2" applyFont="1" applyFill="1"/>
    <xf numFmtId="44" fontId="0" fillId="0" borderId="0" xfId="2" applyFont="1"/>
    <xf numFmtId="0" fontId="20" fillId="0" borderId="0" xfId="5" applyFont="1"/>
    <xf numFmtId="44" fontId="0" fillId="0" borderId="0" xfId="2" applyFont="1" applyFill="1"/>
    <xf numFmtId="44" fontId="2" fillId="0" borderId="0" xfId="2" applyFont="1"/>
    <xf numFmtId="44" fontId="3" fillId="0" borderId="0" xfId="4" applyFont="1"/>
    <xf numFmtId="44" fontId="0" fillId="0" borderId="0" xfId="2" applyFont="1" applyBorder="1"/>
    <xf numFmtId="44" fontId="2" fillId="0" borderId="0" xfId="4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4" fontId="20" fillId="0" borderId="0" xfId="5" applyNumberFormat="1" applyFont="1" applyAlignment="1">
      <alignment horizontal="right" vertical="center" wrapText="1"/>
    </xf>
    <xf numFmtId="0" fontId="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44" fontId="8" fillId="2" borderId="2" xfId="0" applyNumberFormat="1" applyFont="1" applyFill="1" applyBorder="1" applyAlignment="1">
      <alignment vertical="center"/>
    </xf>
    <xf numFmtId="44" fontId="8" fillId="2" borderId="2" xfId="0" applyNumberFormat="1" applyFont="1" applyFill="1" applyBorder="1" applyAlignment="1">
      <alignment vertical="center" wrapText="1"/>
    </xf>
    <xf numFmtId="0" fontId="8" fillId="0" borderId="47" xfId="0" applyFont="1" applyBorder="1" applyAlignment="1">
      <alignment horizontal="center" vertical="center" wrapText="1"/>
    </xf>
    <xf numFmtId="44" fontId="8" fillId="0" borderId="47" xfId="0" applyNumberFormat="1" applyFont="1" applyBorder="1" applyAlignment="1">
      <alignment horizontal="center" vertical="center" wrapText="1"/>
    </xf>
    <xf numFmtId="0" fontId="21" fillId="5" borderId="43" xfId="0" applyFont="1" applyFill="1" applyBorder="1" applyAlignment="1">
      <alignment horizontal="justify" vertical="center" wrapText="1"/>
    </xf>
    <xf numFmtId="44" fontId="8" fillId="5" borderId="10" xfId="2" applyFont="1" applyFill="1" applyBorder="1" applyAlignment="1">
      <alignment horizontal="right" wrapText="1"/>
    </xf>
    <xf numFmtId="0" fontId="9" fillId="0" borderId="48" xfId="5" applyBorder="1" applyAlignment="1">
      <alignment horizontal="center" vertical="center"/>
    </xf>
    <xf numFmtId="0" fontId="9" fillId="0" borderId="34" xfId="5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43" fontId="20" fillId="0" borderId="49" xfId="5" applyNumberFormat="1" applyFont="1" applyBorder="1" applyAlignment="1">
      <alignment horizontal="right" vertical="center" wrapText="1"/>
    </xf>
    <xf numFmtId="43" fontId="20" fillId="0" borderId="50" xfId="5" applyNumberFormat="1" applyFont="1" applyBorder="1" applyAlignment="1">
      <alignment horizontal="right" vertical="center" wrapText="1"/>
    </xf>
    <xf numFmtId="0" fontId="9" fillId="0" borderId="45" xfId="5" applyBorder="1" applyAlignment="1">
      <alignment horizontal="center" vertical="center"/>
    </xf>
    <xf numFmtId="0" fontId="9" fillId="0" borderId="17" xfId="5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vertical="center" wrapText="1"/>
    </xf>
    <xf numFmtId="0" fontId="9" fillId="0" borderId="45" xfId="0" applyFont="1" applyBorder="1" applyAlignment="1">
      <alignment horizontal="center" vertical="center"/>
    </xf>
    <xf numFmtId="0" fontId="9" fillId="0" borderId="51" xfId="5" applyBorder="1" applyAlignment="1">
      <alignment horizontal="center" vertical="center"/>
    </xf>
    <xf numFmtId="0" fontId="9" fillId="0" borderId="36" xfId="5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vertical="center"/>
    </xf>
    <xf numFmtId="43" fontId="20" fillId="0" borderId="31" xfId="5" applyNumberFormat="1" applyFont="1" applyBorder="1" applyAlignment="1">
      <alignment horizontal="right" vertical="center" wrapText="1"/>
    </xf>
    <xf numFmtId="43" fontId="20" fillId="0" borderId="47" xfId="5" applyNumberFormat="1" applyFont="1" applyBorder="1" applyAlignment="1">
      <alignment horizontal="right" vertical="center" wrapText="1"/>
    </xf>
    <xf numFmtId="44" fontId="22" fillId="3" borderId="10" xfId="2" applyFont="1" applyFill="1" applyBorder="1" applyAlignment="1">
      <alignment horizontal="right" vertical="center" wrapText="1"/>
    </xf>
    <xf numFmtId="44" fontId="20" fillId="3" borderId="10" xfId="2" applyFont="1" applyFill="1" applyBorder="1" applyAlignment="1">
      <alignment horizontal="right" vertical="center" wrapText="1"/>
    </xf>
    <xf numFmtId="0" fontId="9" fillId="0" borderId="50" xfId="5" applyBorder="1" applyAlignment="1">
      <alignment horizontal="center" vertical="center" wrapText="1"/>
    </xf>
    <xf numFmtId="0" fontId="9" fillId="0" borderId="52" xfId="5" applyBorder="1" applyAlignment="1">
      <alignment horizontal="center" vertical="center" wrapText="1"/>
    </xf>
    <xf numFmtId="0" fontId="9" fillId="0" borderId="53" xfId="5" applyBorder="1" applyAlignment="1">
      <alignment horizontal="center" vertical="center" wrapText="1"/>
    </xf>
    <xf numFmtId="0" fontId="9" fillId="0" borderId="54" xfId="5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9" fillId="0" borderId="47" xfId="5" applyBorder="1" applyAlignment="1">
      <alignment horizontal="center" vertical="center" wrapText="1"/>
    </xf>
    <xf numFmtId="0" fontId="9" fillId="0" borderId="55" xfId="5" applyBorder="1" applyAlignment="1">
      <alignment horizontal="center" vertical="center" wrapText="1"/>
    </xf>
    <xf numFmtId="0" fontId="0" fillId="0" borderId="36" xfId="0" applyBorder="1" applyAlignment="1">
      <alignment vertical="center" wrapText="1"/>
    </xf>
    <xf numFmtId="44" fontId="0" fillId="3" borderId="7" xfId="2" applyFont="1" applyFill="1" applyBorder="1" applyAlignment="1">
      <alignment wrapText="1"/>
    </xf>
    <xf numFmtId="0" fontId="0" fillId="0" borderId="45" xfId="0" applyBorder="1" applyAlignment="1">
      <alignment vertical="center"/>
    </xf>
    <xf numFmtId="43" fontId="10" fillId="0" borderId="49" xfId="5" applyNumberFormat="1" applyFont="1" applyBorder="1" applyAlignment="1">
      <alignment horizontal="right" vertical="center" wrapText="1"/>
    </xf>
    <xf numFmtId="0" fontId="9" fillId="8" borderId="50" xfId="5" applyFill="1" applyBorder="1" applyAlignment="1">
      <alignment horizontal="center" vertical="center" wrapText="1"/>
    </xf>
    <xf numFmtId="0" fontId="9" fillId="8" borderId="52" xfId="5" applyFill="1" applyBorder="1" applyAlignment="1">
      <alignment horizontal="center" vertical="center" wrapText="1"/>
    </xf>
    <xf numFmtId="0" fontId="0" fillId="8" borderId="17" xfId="0" applyFill="1" applyBorder="1" applyAlignment="1">
      <alignment horizontal="center" vertical="center"/>
    </xf>
    <xf numFmtId="0" fontId="0" fillId="8" borderId="17" xfId="0" applyFill="1" applyBorder="1" applyAlignment="1">
      <alignment vertical="center"/>
    </xf>
    <xf numFmtId="43" fontId="20" fillId="8" borderId="49" xfId="5" applyNumberFormat="1" applyFont="1" applyFill="1" applyBorder="1" applyAlignment="1">
      <alignment horizontal="right" vertical="center" wrapText="1"/>
    </xf>
    <xf numFmtId="43" fontId="20" fillId="8" borderId="50" xfId="5" applyNumberFormat="1" applyFont="1" applyFill="1" applyBorder="1" applyAlignment="1">
      <alignment horizontal="right" vertical="center" wrapText="1"/>
    </xf>
    <xf numFmtId="0" fontId="9" fillId="0" borderId="56" xfId="5" applyBorder="1" applyAlignment="1">
      <alignment horizontal="center" vertical="center" wrapText="1"/>
    </xf>
    <xf numFmtId="0" fontId="9" fillId="0" borderId="33" xfId="5" applyBorder="1" applyAlignment="1">
      <alignment horizontal="center" vertical="center" wrapText="1"/>
    </xf>
    <xf numFmtId="0" fontId="9" fillId="0" borderId="46" xfId="5" applyBorder="1" applyAlignment="1">
      <alignment horizontal="center" vertical="center" wrapText="1"/>
    </xf>
    <xf numFmtId="0" fontId="21" fillId="5" borderId="43" xfId="6" applyFont="1" applyFill="1" applyBorder="1" applyAlignment="1">
      <alignment horizontal="justify" vertical="center" wrapText="1"/>
    </xf>
    <xf numFmtId="0" fontId="20" fillId="0" borderId="50" xfId="0" applyFont="1" applyBorder="1" applyAlignment="1">
      <alignment horizontal="center" vertical="center"/>
    </xf>
    <xf numFmtId="0" fontId="20" fillId="0" borderId="56" xfId="0" applyFont="1" applyBorder="1" applyAlignment="1">
      <alignment horizontal="justify" vertical="center" wrapText="1"/>
    </xf>
    <xf numFmtId="43" fontId="20" fillId="0" borderId="34" xfId="5" applyNumberFormat="1" applyFont="1" applyBorder="1" applyAlignment="1">
      <alignment horizontal="right" vertical="center" wrapText="1"/>
    </xf>
    <xf numFmtId="0" fontId="20" fillId="0" borderId="50" xfId="5" applyFont="1" applyBorder="1" applyAlignment="1">
      <alignment horizontal="center" vertical="center"/>
    </xf>
    <xf numFmtId="0" fontId="20" fillId="0" borderId="56" xfId="5" applyFont="1" applyBorder="1" applyAlignment="1">
      <alignment horizontal="justify" vertical="center" wrapText="1"/>
    </xf>
    <xf numFmtId="43" fontId="20" fillId="0" borderId="17" xfId="5" applyNumberFormat="1" applyFont="1" applyBorder="1" applyAlignment="1">
      <alignment horizontal="right" vertical="center" wrapText="1"/>
    </xf>
    <xf numFmtId="0" fontId="23" fillId="0" borderId="50" xfId="0" applyFont="1" applyBorder="1" applyAlignment="1">
      <alignment horizontal="center" vertical="center"/>
    </xf>
    <xf numFmtId="0" fontId="23" fillId="0" borderId="57" xfId="0" applyFont="1" applyBorder="1" applyAlignment="1">
      <alignment horizontal="justify" vertical="center" wrapText="1"/>
    </xf>
    <xf numFmtId="0" fontId="23" fillId="0" borderId="56" xfId="0" applyFont="1" applyBorder="1" applyAlignment="1">
      <alignment horizontal="justify" vertical="center" wrapText="1"/>
    </xf>
    <xf numFmtId="0" fontId="9" fillId="6" borderId="48" xfId="5" applyFill="1" applyBorder="1" applyAlignment="1">
      <alignment horizontal="center" vertical="center" wrapText="1"/>
    </xf>
    <xf numFmtId="0" fontId="9" fillId="6" borderId="50" xfId="5" applyFill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/>
    </xf>
    <xf numFmtId="0" fontId="23" fillId="0" borderId="45" xfId="0" applyFont="1" applyBorder="1" applyAlignment="1">
      <alignment horizontal="justify" vertical="center" wrapText="1"/>
    </xf>
    <xf numFmtId="0" fontId="9" fillId="0" borderId="58" xfId="5" applyBorder="1" applyAlignment="1">
      <alignment horizontal="center" vertical="center" wrapText="1"/>
    </xf>
    <xf numFmtId="0" fontId="9" fillId="0" borderId="59" xfId="5" applyBorder="1" applyAlignment="1">
      <alignment horizontal="center" vertical="center" wrapText="1"/>
    </xf>
    <xf numFmtId="0" fontId="20" fillId="0" borderId="59" xfId="5" applyFont="1" applyBorder="1" applyAlignment="1">
      <alignment horizontal="center" vertical="center"/>
    </xf>
    <xf numFmtId="0" fontId="20" fillId="0" borderId="60" xfId="5" applyFont="1" applyBorder="1" applyAlignment="1">
      <alignment horizontal="justify" vertical="center" wrapText="1"/>
    </xf>
    <xf numFmtId="43" fontId="20" fillId="0" borderId="36" xfId="5" applyNumberFormat="1" applyFont="1" applyBorder="1" applyAlignment="1">
      <alignment horizontal="right" vertical="center" wrapText="1"/>
    </xf>
    <xf numFmtId="0" fontId="22" fillId="5" borderId="43" xfId="0" applyFont="1" applyFill="1" applyBorder="1" applyAlignment="1">
      <alignment horizontal="justify" vertical="center" wrapText="1"/>
    </xf>
    <xf numFmtId="44" fontId="20" fillId="3" borderId="7" xfId="2" applyFont="1" applyFill="1" applyBorder="1" applyAlignment="1">
      <alignment horizontal="right" vertical="center" wrapText="1"/>
    </xf>
    <xf numFmtId="0" fontId="24" fillId="0" borderId="50" xfId="0" applyFont="1" applyBorder="1" applyAlignment="1">
      <alignment horizontal="center" vertical="top" wrapText="1"/>
    </xf>
    <xf numFmtId="0" fontId="9" fillId="0" borderId="50" xfId="0" applyFont="1" applyBorder="1" applyAlignment="1">
      <alignment horizontal="center" vertical="top" wrapText="1"/>
    </xf>
    <xf numFmtId="0" fontId="23" fillId="0" borderId="33" xfId="0" applyFont="1" applyBorder="1" applyAlignment="1">
      <alignment horizontal="justify" vertical="center" wrapText="1"/>
    </xf>
    <xf numFmtId="0" fontId="23" fillId="0" borderId="53" xfId="0" applyFont="1" applyBorder="1" applyAlignment="1">
      <alignment horizontal="center" vertical="center"/>
    </xf>
    <xf numFmtId="0" fontId="23" fillId="6" borderId="53" xfId="0" applyFont="1" applyFill="1" applyBorder="1" applyAlignment="1">
      <alignment horizontal="center" vertical="center"/>
    </xf>
    <xf numFmtId="0" fontId="23" fillId="6" borderId="33" xfId="0" applyFont="1" applyFill="1" applyBorder="1" applyAlignment="1">
      <alignment horizontal="justify" vertical="center" wrapText="1"/>
    </xf>
    <xf numFmtId="0" fontId="24" fillId="0" borderId="53" xfId="0" applyFont="1" applyBorder="1" applyAlignment="1">
      <alignment horizontal="center" vertical="top" wrapText="1"/>
    </xf>
    <xf numFmtId="0" fontId="9" fillId="0" borderId="53" xfId="0" applyFont="1" applyBorder="1" applyAlignment="1">
      <alignment horizontal="center" vertical="top" wrapText="1"/>
    </xf>
    <xf numFmtId="0" fontId="24" fillId="0" borderId="47" xfId="0" applyFont="1" applyBorder="1" applyAlignment="1">
      <alignment horizontal="center" vertical="top" wrapText="1"/>
    </xf>
    <xf numFmtId="0" fontId="9" fillId="0" borderId="47" xfId="0" applyFont="1" applyBorder="1" applyAlignment="1">
      <alignment horizontal="center" vertical="top" wrapText="1"/>
    </xf>
    <xf numFmtId="0" fontId="23" fillId="0" borderId="61" xfId="0" applyFont="1" applyBorder="1" applyAlignment="1">
      <alignment horizontal="center" vertical="center"/>
    </xf>
    <xf numFmtId="0" fontId="23" fillId="0" borderId="46" xfId="0" applyFont="1" applyBorder="1" applyAlignment="1">
      <alignment horizontal="justify" vertical="center" wrapText="1"/>
    </xf>
    <xf numFmtId="0" fontId="25" fillId="5" borderId="10" xfId="0" applyFont="1" applyFill="1" applyBorder="1" applyAlignment="1">
      <alignment horizontal="justify" vertical="center" wrapText="1"/>
    </xf>
    <xf numFmtId="0" fontId="8" fillId="0" borderId="34" xfId="5" applyFont="1" applyBorder="1" applyAlignment="1">
      <alignment horizontal="center" vertical="center" wrapText="1"/>
    </xf>
    <xf numFmtId="0" fontId="20" fillId="0" borderId="34" xfId="5" applyFont="1" applyBorder="1" applyAlignment="1">
      <alignment horizontal="center" vertical="center"/>
    </xf>
    <xf numFmtId="0" fontId="20" fillId="6" borderId="34" xfId="5" applyFont="1" applyFill="1" applyBorder="1" applyAlignment="1">
      <alignment horizontal="justify" vertical="center" wrapText="1"/>
    </xf>
    <xf numFmtId="44" fontId="8" fillId="9" borderId="63" xfId="2" applyFont="1" applyFill="1" applyBorder="1" applyAlignment="1">
      <alignment horizontal="center" vertical="center" wrapText="1"/>
    </xf>
    <xf numFmtId="44" fontId="10" fillId="0" borderId="0" xfId="0" applyNumberFormat="1" applyFont="1"/>
    <xf numFmtId="0" fontId="8" fillId="0" borderId="67" xfId="0" applyFont="1" applyBorder="1" applyAlignment="1">
      <alignment vertical="center" wrapText="1"/>
    </xf>
    <xf numFmtId="44" fontId="8" fillId="0" borderId="67" xfId="0" applyNumberFormat="1" applyFont="1" applyBorder="1" applyAlignment="1">
      <alignment horizontal="center" vertical="center" wrapText="1"/>
    </xf>
    <xf numFmtId="43" fontId="8" fillId="0" borderId="50" xfId="0" applyNumberFormat="1" applyFont="1" applyBorder="1" applyAlignment="1">
      <alignment vertical="center"/>
    </xf>
    <xf numFmtId="43" fontId="22" fillId="0" borderId="50" xfId="2" applyNumberFormat="1" applyFont="1" applyFill="1" applyBorder="1" applyAlignment="1">
      <alignment vertical="center" wrapText="1"/>
    </xf>
    <xf numFmtId="43" fontId="20" fillId="0" borderId="49" xfId="1" applyFont="1" applyFill="1" applyBorder="1" applyAlignment="1">
      <alignment horizontal="center" vertical="center"/>
    </xf>
    <xf numFmtId="43" fontId="8" fillId="0" borderId="53" xfId="0" applyNumberFormat="1" applyFont="1" applyBorder="1" applyAlignment="1">
      <alignment vertical="center"/>
    </xf>
    <xf numFmtId="43" fontId="8" fillId="0" borderId="53" xfId="0" applyNumberFormat="1" applyFont="1" applyBorder="1" applyAlignment="1">
      <alignment vertical="center" wrapText="1"/>
    </xf>
    <xf numFmtId="43" fontId="8" fillId="0" borderId="53" xfId="0" applyNumberFormat="1" applyFont="1" applyBorder="1" applyAlignment="1">
      <alignment horizontal="left" vertical="center" wrapText="1"/>
    </xf>
    <xf numFmtId="43" fontId="20" fillId="0" borderId="50" xfId="1" applyFont="1" applyFill="1" applyBorder="1" applyAlignment="1">
      <alignment horizontal="right" vertical="center"/>
    </xf>
    <xf numFmtId="43" fontId="20" fillId="0" borderId="49" xfId="0" applyNumberFormat="1" applyFont="1" applyBorder="1" applyAlignment="1">
      <alignment horizontal="right" vertical="center"/>
    </xf>
    <xf numFmtId="0" fontId="25" fillId="6" borderId="68" xfId="0" applyFont="1" applyFill="1" applyBorder="1" applyAlignment="1">
      <alignment horizontal="justify" vertical="center" wrapText="1"/>
    </xf>
    <xf numFmtId="43" fontId="22" fillId="0" borderId="63" xfId="2" applyNumberFormat="1" applyFont="1" applyFill="1" applyBorder="1" applyAlignment="1">
      <alignment vertical="center" wrapText="1"/>
    </xf>
    <xf numFmtId="43" fontId="20" fillId="0" borderId="6" xfId="1" applyFont="1" applyFill="1" applyBorder="1" applyAlignment="1">
      <alignment horizontal="center" vertical="center"/>
    </xf>
    <xf numFmtId="43" fontId="8" fillId="10" borderId="10" xfId="0" applyNumberFormat="1" applyFont="1" applyFill="1" applyBorder="1" applyAlignment="1">
      <alignment horizontal="left" vertical="center" wrapText="1"/>
    </xf>
    <xf numFmtId="44" fontId="8" fillId="10" borderId="10" xfId="2" applyFont="1" applyFill="1" applyBorder="1" applyAlignment="1">
      <alignment vertical="center" wrapText="1"/>
    </xf>
    <xf numFmtId="44" fontId="8" fillId="9" borderId="10" xfId="2" applyFont="1" applyFill="1" applyBorder="1" applyAlignment="1">
      <alignment horizontal="center" vertical="center" wrapText="1"/>
    </xf>
    <xf numFmtId="44" fontId="8" fillId="9" borderId="42" xfId="2" applyFont="1" applyFill="1" applyBorder="1" applyAlignment="1">
      <alignment horizontal="center" vertical="center" wrapText="1"/>
    </xf>
    <xf numFmtId="44" fontId="9" fillId="0" borderId="0" xfId="2" applyFont="1"/>
    <xf numFmtId="49" fontId="9" fillId="0" borderId="0" xfId="0" applyNumberFormat="1" applyFont="1"/>
    <xf numFmtId="0" fontId="0" fillId="0" borderId="0" xfId="0" applyAlignment="1">
      <alignment horizontal="center"/>
    </xf>
    <xf numFmtId="0" fontId="27" fillId="0" borderId="0" xfId="0" applyFont="1"/>
    <xf numFmtId="0" fontId="28" fillId="2" borderId="42" xfId="0" applyFont="1" applyFill="1" applyBorder="1" applyAlignment="1">
      <alignment vertical="center"/>
    </xf>
    <xf numFmtId="0" fontId="28" fillId="2" borderId="11" xfId="0" applyFont="1" applyFill="1" applyBorder="1" applyAlignment="1">
      <alignment vertical="center"/>
    </xf>
    <xf numFmtId="0" fontId="28" fillId="9" borderId="42" xfId="0" applyFont="1" applyFill="1" applyBorder="1" applyAlignment="1">
      <alignment vertical="center" wrapText="1"/>
    </xf>
    <xf numFmtId="49" fontId="28" fillId="9" borderId="11" xfId="0" applyNumberFormat="1" applyFont="1" applyFill="1" applyBorder="1" applyAlignment="1">
      <alignment horizontal="center" vertical="center" wrapText="1"/>
    </xf>
    <xf numFmtId="0" fontId="28" fillId="9" borderId="11" xfId="0" applyFont="1" applyFill="1" applyBorder="1" applyAlignment="1">
      <alignment vertical="center" wrapText="1"/>
    </xf>
    <xf numFmtId="0" fontId="28" fillId="9" borderId="11" xfId="0" applyFont="1" applyFill="1" applyBorder="1" applyAlignment="1">
      <alignment vertical="center"/>
    </xf>
    <xf numFmtId="0" fontId="28" fillId="9" borderId="43" xfId="0" applyFont="1" applyFill="1" applyBorder="1" applyAlignment="1">
      <alignment vertical="center" wrapText="1"/>
    </xf>
    <xf numFmtId="43" fontId="28" fillId="9" borderId="55" xfId="0" applyNumberFormat="1" applyFont="1" applyFill="1" applyBorder="1" applyAlignment="1">
      <alignment horizontal="center" vertical="center" wrapText="1"/>
    </xf>
    <xf numFmtId="43" fontId="28" fillId="9" borderId="50" xfId="0" applyNumberFormat="1" applyFont="1" applyFill="1" applyBorder="1" applyAlignment="1">
      <alignment horizontal="center" vertical="center" wrapText="1"/>
    </xf>
    <xf numFmtId="0" fontId="28" fillId="9" borderId="4" xfId="0" applyFont="1" applyFill="1" applyBorder="1" applyAlignment="1">
      <alignment vertical="center" wrapText="1"/>
    </xf>
    <xf numFmtId="0" fontId="28" fillId="9" borderId="5" xfId="0" applyFont="1" applyFill="1" applyBorder="1" applyAlignment="1">
      <alignment vertical="center" wrapText="1"/>
    </xf>
    <xf numFmtId="0" fontId="28" fillId="9" borderId="6" xfId="0" applyFont="1" applyFill="1" applyBorder="1" applyAlignment="1">
      <alignment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18" fillId="2" borderId="0" xfId="0" applyFont="1" applyFill="1" applyAlignment="1" applyProtection="1">
      <alignment vertical="center"/>
      <protection locked="0"/>
    </xf>
    <xf numFmtId="0" fontId="28" fillId="2" borderId="69" xfId="0" applyFont="1" applyFill="1" applyBorder="1" applyAlignment="1">
      <alignment horizontal="center" vertical="center" wrapText="1"/>
    </xf>
    <xf numFmtId="0" fontId="31" fillId="6" borderId="0" xfId="0" applyFont="1" applyFill="1" applyAlignment="1">
      <alignment vertical="center"/>
    </xf>
    <xf numFmtId="0" fontId="28" fillId="2" borderId="36" xfId="0" applyFont="1" applyFill="1" applyBorder="1" applyAlignment="1">
      <alignment horizontal="center" vertical="center" wrapText="1"/>
    </xf>
    <xf numFmtId="43" fontId="28" fillId="9" borderId="69" xfId="0" applyNumberFormat="1" applyFont="1" applyFill="1" applyBorder="1" applyAlignment="1">
      <alignment horizontal="left" vertical="center" wrapText="1"/>
    </xf>
    <xf numFmtId="0" fontId="32" fillId="11" borderId="0" xfId="0" applyFont="1" applyFill="1" applyAlignment="1">
      <alignment horizontal="center" vertical="center"/>
    </xf>
    <xf numFmtId="3" fontId="28" fillId="3" borderId="17" xfId="0" applyNumberFormat="1" applyFont="1" applyFill="1" applyBorder="1" applyAlignment="1">
      <alignment horizontal="right" vertical="center"/>
    </xf>
    <xf numFmtId="0" fontId="28" fillId="6" borderId="17" xfId="0" applyFont="1" applyFill="1" applyBorder="1" applyAlignment="1">
      <alignment horizontal="center" vertical="center" wrapText="1"/>
    </xf>
    <xf numFmtId="0" fontId="28" fillId="6" borderId="45" xfId="0" applyFont="1" applyFill="1" applyBorder="1" applyAlignment="1">
      <alignment horizontal="left" vertical="center"/>
    </xf>
    <xf numFmtId="0" fontId="31" fillId="6" borderId="33" xfId="0" applyFont="1" applyFill="1" applyBorder="1" applyAlignment="1">
      <alignment vertical="center"/>
    </xf>
    <xf numFmtId="0" fontId="28" fillId="6" borderId="33" xfId="0" applyFont="1" applyFill="1" applyBorder="1" applyAlignment="1">
      <alignment horizontal="left" vertical="center"/>
    </xf>
    <xf numFmtId="0" fontId="28" fillId="6" borderId="19" xfId="0" applyFont="1" applyFill="1" applyBorder="1" applyAlignment="1">
      <alignment horizontal="left" vertical="center"/>
    </xf>
    <xf numFmtId="0" fontId="33" fillId="6" borderId="0" xfId="0" applyFont="1" applyFill="1" applyAlignment="1">
      <alignment horizontal="center" vertical="center"/>
    </xf>
    <xf numFmtId="3" fontId="28" fillId="5" borderId="17" xfId="0" applyNumberFormat="1" applyFont="1" applyFill="1" applyBorder="1" applyAlignment="1">
      <alignment horizontal="right" vertical="center" wrapText="1"/>
    </xf>
    <xf numFmtId="0" fontId="33" fillId="6" borderId="17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/>
    </xf>
    <xf numFmtId="49" fontId="28" fillId="6" borderId="17" xfId="0" applyNumberFormat="1" applyFont="1" applyFill="1" applyBorder="1" applyAlignment="1">
      <alignment horizontal="center" vertical="center"/>
    </xf>
    <xf numFmtId="49" fontId="33" fillId="6" borderId="17" xfId="0" applyNumberFormat="1" applyFont="1" applyFill="1" applyBorder="1" applyAlignment="1">
      <alignment vertical="center"/>
    </xf>
    <xf numFmtId="0" fontId="33" fillId="6" borderId="17" xfId="0" applyFont="1" applyFill="1" applyBorder="1" applyAlignment="1">
      <alignment horizontal="center" vertical="center"/>
    </xf>
    <xf numFmtId="0" fontId="28" fillId="6" borderId="17" xfId="0" applyFont="1" applyFill="1" applyBorder="1" applyAlignment="1">
      <alignment vertical="center" wrapText="1"/>
    </xf>
    <xf numFmtId="3" fontId="33" fillId="6" borderId="0" xfId="0" applyNumberFormat="1" applyFont="1" applyFill="1" applyAlignment="1">
      <alignment horizontal="center" vertical="center" wrapText="1"/>
    </xf>
    <xf numFmtId="0" fontId="31" fillId="0" borderId="0" xfId="0" applyFont="1" applyAlignment="1">
      <alignment vertical="center"/>
    </xf>
    <xf numFmtId="49" fontId="33" fillId="6" borderId="17" xfId="0" applyNumberFormat="1" applyFont="1" applyFill="1" applyBorder="1" applyAlignment="1">
      <alignment horizontal="center" vertical="center"/>
    </xf>
    <xf numFmtId="0" fontId="33" fillId="0" borderId="17" xfId="0" applyFont="1" applyBorder="1" applyAlignment="1">
      <alignment vertical="center" wrapText="1"/>
    </xf>
    <xf numFmtId="3" fontId="33" fillId="6" borderId="0" xfId="0" applyNumberFormat="1" applyFont="1" applyFill="1" applyAlignment="1" applyProtection="1">
      <alignment horizontal="center" vertical="center" wrapText="1"/>
      <protection locked="0"/>
    </xf>
    <xf numFmtId="3" fontId="28" fillId="5" borderId="17" xfId="0" applyNumberFormat="1" applyFont="1" applyFill="1" applyBorder="1" applyAlignment="1" applyProtection="1">
      <alignment horizontal="right" vertical="center" wrapText="1"/>
      <protection locked="0"/>
    </xf>
    <xf numFmtId="3" fontId="33" fillId="6" borderId="17" xfId="0" applyNumberFormat="1" applyFont="1" applyFill="1" applyBorder="1" applyAlignment="1" applyProtection="1">
      <alignment horizontal="right" vertical="center" wrapText="1"/>
      <protection locked="0"/>
    </xf>
    <xf numFmtId="0" fontId="33" fillId="6" borderId="17" xfId="0" applyFont="1" applyFill="1" applyBorder="1" applyAlignment="1">
      <alignment vertical="center" wrapText="1"/>
    </xf>
    <xf numFmtId="0" fontId="35" fillId="0" borderId="0" xfId="0" applyFont="1" applyAlignment="1">
      <alignment vertical="center"/>
    </xf>
    <xf numFmtId="0" fontId="28" fillId="5" borderId="17" xfId="0" applyFont="1" applyFill="1" applyBorder="1" applyAlignment="1">
      <alignment vertical="center"/>
    </xf>
    <xf numFmtId="3" fontId="28" fillId="5" borderId="17" xfId="0" applyNumberFormat="1" applyFont="1" applyFill="1" applyBorder="1" applyAlignment="1">
      <alignment vertical="center"/>
    </xf>
    <xf numFmtId="0" fontId="28" fillId="6" borderId="17" xfId="0" applyFont="1" applyFill="1" applyBorder="1" applyAlignment="1">
      <alignment horizontal="left" vertical="center"/>
    </xf>
    <xf numFmtId="49" fontId="28" fillId="6" borderId="17" xfId="0" applyNumberFormat="1" applyFont="1" applyFill="1" applyBorder="1" applyAlignment="1">
      <alignment horizontal="left" vertical="center"/>
    </xf>
    <xf numFmtId="49" fontId="33" fillId="6" borderId="17" xfId="0" applyNumberFormat="1" applyFont="1" applyFill="1" applyBorder="1" applyAlignment="1">
      <alignment horizontal="left" vertical="center"/>
    </xf>
    <xf numFmtId="0" fontId="33" fillId="6" borderId="17" xfId="0" applyFont="1" applyFill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8" fillId="6" borderId="0" xfId="0" applyFont="1" applyFill="1" applyAlignment="1">
      <alignment horizontal="center" vertical="center" wrapText="1"/>
    </xf>
    <xf numFmtId="0" fontId="33" fillId="6" borderId="0" xfId="0" applyFont="1" applyFill="1" applyAlignment="1">
      <alignment vertical="center"/>
    </xf>
    <xf numFmtId="0" fontId="28" fillId="6" borderId="0" xfId="0" applyFont="1" applyFill="1" applyAlignment="1">
      <alignment horizontal="left" vertical="center" wrapText="1"/>
    </xf>
    <xf numFmtId="3" fontId="28" fillId="4" borderId="17" xfId="0" applyNumberFormat="1" applyFont="1" applyFill="1" applyBorder="1" applyAlignment="1" applyProtection="1">
      <alignment horizontal="right" vertical="center" wrapText="1"/>
      <protection locked="0"/>
    </xf>
    <xf numFmtId="3" fontId="33" fillId="0" borderId="0" xfId="0" applyNumberFormat="1" applyFont="1" applyAlignment="1">
      <alignment horizontal="center" vertical="center" wrapText="1"/>
    </xf>
    <xf numFmtId="3" fontId="28" fillId="5" borderId="17" xfId="0" applyNumberFormat="1" applyFont="1" applyFill="1" applyBorder="1" applyAlignment="1">
      <alignment horizontal="right" vertical="center"/>
    </xf>
    <xf numFmtId="0" fontId="28" fillId="6" borderId="56" xfId="0" applyFont="1" applyFill="1" applyBorder="1" applyAlignment="1">
      <alignment horizontal="left" vertical="center" wrapText="1"/>
    </xf>
    <xf numFmtId="0" fontId="28" fillId="6" borderId="46" xfId="0" applyFont="1" applyFill="1" applyBorder="1" applyAlignment="1">
      <alignment horizontal="left" vertical="center" wrapText="1"/>
    </xf>
    <xf numFmtId="0" fontId="33" fillId="6" borderId="45" xfId="0" applyFont="1" applyFill="1" applyBorder="1" applyAlignment="1">
      <alignment vertical="center" wrapText="1"/>
    </xf>
    <xf numFmtId="0" fontId="28" fillId="6" borderId="19" xfId="0" applyFont="1" applyFill="1" applyBorder="1" applyAlignment="1">
      <alignment vertical="center"/>
    </xf>
    <xf numFmtId="49" fontId="28" fillId="6" borderId="45" xfId="0" applyNumberFormat="1" applyFont="1" applyFill="1" applyBorder="1" applyAlignment="1">
      <alignment horizontal="left" vertical="center"/>
    </xf>
    <xf numFmtId="49" fontId="28" fillId="6" borderId="33" xfId="0" applyNumberFormat="1" applyFont="1" applyFill="1" applyBorder="1" applyAlignment="1">
      <alignment horizontal="left" vertical="center"/>
    </xf>
    <xf numFmtId="49" fontId="28" fillId="6" borderId="33" xfId="0" applyNumberFormat="1" applyFont="1" applyFill="1" applyBorder="1" applyAlignment="1">
      <alignment horizontal="left" vertical="center" wrapText="1"/>
    </xf>
    <xf numFmtId="0" fontId="28" fillId="6" borderId="33" xfId="0" applyFont="1" applyFill="1" applyBorder="1" applyAlignment="1">
      <alignment horizontal="left" vertical="center" wrapText="1"/>
    </xf>
    <xf numFmtId="0" fontId="33" fillId="6" borderId="17" xfId="0" quotePrefix="1" applyFont="1" applyFill="1" applyBorder="1" applyAlignment="1">
      <alignment horizontal="center" vertical="center"/>
    </xf>
    <xf numFmtId="0" fontId="31" fillId="2" borderId="0" xfId="0" applyFont="1" applyFill="1" applyAlignment="1">
      <alignment vertical="center"/>
    </xf>
    <xf numFmtId="3" fontId="33" fillId="2" borderId="0" xfId="0" applyNumberFormat="1" applyFont="1" applyFill="1" applyAlignment="1">
      <alignment horizontal="center" vertical="center"/>
    </xf>
    <xf numFmtId="3" fontId="28" fillId="2" borderId="17" xfId="0" applyNumberFormat="1" applyFont="1" applyFill="1" applyBorder="1" applyAlignment="1">
      <alignment horizontal="right" vertical="center"/>
    </xf>
    <xf numFmtId="0" fontId="28" fillId="2" borderId="0" xfId="0" applyFont="1" applyFill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28" fillId="2" borderId="34" xfId="0" applyFont="1" applyFill="1" applyBorder="1" applyAlignment="1">
      <alignment horizontal="center" vertical="center"/>
    </xf>
    <xf numFmtId="3" fontId="28" fillId="6" borderId="0" xfId="0" applyNumberFormat="1" applyFont="1" applyFill="1" applyAlignment="1">
      <alignment horizontal="center" vertical="center" wrapText="1"/>
    </xf>
    <xf numFmtId="3" fontId="28" fillId="5" borderId="17" xfId="0" applyNumberFormat="1" applyFont="1" applyFill="1" applyBorder="1" applyAlignment="1">
      <alignment horizontal="center" vertical="center" wrapText="1"/>
    </xf>
    <xf numFmtId="0" fontId="33" fillId="6" borderId="45" xfId="0" applyFont="1" applyFill="1" applyBorder="1" applyAlignment="1">
      <alignment horizontal="center" vertical="center"/>
    </xf>
    <xf numFmtId="3" fontId="28" fillId="2" borderId="0" xfId="0" applyNumberFormat="1" applyFont="1" applyFill="1" applyAlignment="1">
      <alignment horizontal="center" vertical="center" wrapText="1"/>
    </xf>
    <xf numFmtId="3" fontId="28" fillId="2" borderId="17" xfId="0" applyNumberFormat="1" applyFont="1" applyFill="1" applyBorder="1" applyAlignment="1">
      <alignment horizontal="center" vertical="center" wrapText="1"/>
    </xf>
    <xf numFmtId="0" fontId="28" fillId="2" borderId="47" xfId="0" applyFont="1" applyFill="1" applyBorder="1" applyAlignment="1">
      <alignment horizontal="center" vertical="center" wrapText="1"/>
    </xf>
    <xf numFmtId="43" fontId="28" fillId="0" borderId="67" xfId="0" applyNumberFormat="1" applyFont="1" applyBorder="1" applyAlignment="1">
      <alignment vertical="center"/>
    </xf>
    <xf numFmtId="43" fontId="28" fillId="0" borderId="67" xfId="0" applyNumberFormat="1" applyFont="1" applyBorder="1" applyAlignment="1">
      <alignment horizontal="center" vertical="center" wrapText="1"/>
    </xf>
    <xf numFmtId="43" fontId="28" fillId="0" borderId="66" xfId="1" applyFont="1" applyFill="1" applyBorder="1" applyAlignment="1">
      <alignment horizontal="center" vertical="center" wrapText="1"/>
    </xf>
    <xf numFmtId="43" fontId="28" fillId="0" borderId="53" xfId="0" applyNumberFormat="1" applyFont="1" applyBorder="1" applyAlignment="1">
      <alignment vertical="center"/>
    </xf>
    <xf numFmtId="43" fontId="28" fillId="0" borderId="66" xfId="0" applyNumberFormat="1" applyFont="1" applyBorder="1" applyAlignment="1">
      <alignment horizontal="center" vertical="center" wrapText="1"/>
    </xf>
    <xf numFmtId="43" fontId="28" fillId="0" borderId="53" xfId="0" applyNumberFormat="1" applyFont="1" applyBorder="1" applyAlignment="1">
      <alignment horizontal="left" vertical="center" wrapText="1"/>
    </xf>
    <xf numFmtId="43" fontId="28" fillId="0" borderId="3" xfId="0" applyNumberFormat="1" applyFont="1" applyBorder="1" applyAlignment="1">
      <alignment horizontal="center" vertical="center" wrapText="1"/>
    </xf>
    <xf numFmtId="43" fontId="28" fillId="9" borderId="10" xfId="0" applyNumberFormat="1" applyFont="1" applyFill="1" applyBorder="1" applyAlignment="1">
      <alignment horizontal="left" vertical="center" wrapText="1"/>
    </xf>
    <xf numFmtId="43" fontId="28" fillId="9" borderId="10" xfId="0" applyNumberFormat="1" applyFont="1" applyFill="1" applyBorder="1" applyAlignment="1">
      <alignment horizontal="center" vertical="center" wrapText="1"/>
    </xf>
    <xf numFmtId="43" fontId="36" fillId="6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4" fontId="8" fillId="0" borderId="0" xfId="0" applyNumberFormat="1" applyFont="1" applyFill="1"/>
    <xf numFmtId="0" fontId="8" fillId="0" borderId="0" xfId="0" applyFont="1" applyFill="1"/>
    <xf numFmtId="0" fontId="9" fillId="0" borderId="0" xfId="0" applyFont="1" applyFill="1"/>
    <xf numFmtId="44" fontId="8" fillId="0" borderId="0" xfId="0" applyNumberFormat="1" applyFont="1" applyFill="1"/>
    <xf numFmtId="43" fontId="9" fillId="0" borderId="0" xfId="0" applyNumberFormat="1" applyFont="1" applyFill="1"/>
    <xf numFmtId="44" fontId="9" fillId="0" borderId="0" xfId="0" applyNumberFormat="1" applyFont="1" applyFill="1"/>
    <xf numFmtId="44" fontId="10" fillId="0" borderId="0" xfId="0" applyNumberFormat="1" applyFont="1" applyFill="1"/>
    <xf numFmtId="9" fontId="9" fillId="0" borderId="0" xfId="3" applyFont="1" applyFill="1"/>
    <xf numFmtId="49" fontId="9" fillId="0" borderId="0" xfId="0" applyNumberFormat="1" applyFont="1" applyFill="1"/>
    <xf numFmtId="44" fontId="8" fillId="0" borderId="0" xfId="2" applyFont="1" applyFill="1"/>
    <xf numFmtId="49" fontId="8" fillId="0" borderId="0" xfId="0" applyNumberFormat="1" applyFont="1" applyFill="1"/>
    <xf numFmtId="49" fontId="7" fillId="0" borderId="16" xfId="0" applyNumberFormat="1" applyFont="1" applyFill="1" applyBorder="1" applyAlignment="1">
      <alignment vertical="center" wrapText="1"/>
    </xf>
    <xf numFmtId="0" fontId="28" fillId="0" borderId="53" xfId="0" applyFont="1" applyBorder="1" applyAlignment="1">
      <alignment horizontal="center" vertical="center" wrapText="1"/>
    </xf>
    <xf numFmtId="49" fontId="28" fillId="0" borderId="53" xfId="0" applyNumberFormat="1" applyFont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/>
    </xf>
    <xf numFmtId="0" fontId="28" fillId="2" borderId="42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/>
    </xf>
    <xf numFmtId="0" fontId="28" fillId="2" borderId="43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28" fillId="0" borderId="67" xfId="0" applyFont="1" applyBorder="1" applyAlignment="1">
      <alignment horizontal="center" vertical="center" wrapText="1"/>
    </xf>
    <xf numFmtId="49" fontId="28" fillId="0" borderId="67" xfId="0" applyNumberFormat="1" applyFont="1" applyBorder="1" applyAlignment="1">
      <alignment horizontal="center" vertical="center" wrapText="1"/>
    </xf>
    <xf numFmtId="0" fontId="33" fillId="6" borderId="17" xfId="0" applyFont="1" applyFill="1" applyBorder="1" applyAlignment="1">
      <alignment horizontal="center" vertical="center" wrapText="1"/>
    </xf>
    <xf numFmtId="0" fontId="28" fillId="2" borderId="45" xfId="0" applyFont="1" applyFill="1" applyBorder="1" applyAlignment="1">
      <alignment horizontal="center" vertical="center"/>
    </xf>
    <xf numFmtId="0" fontId="28" fillId="2" borderId="33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/>
    </xf>
    <xf numFmtId="0" fontId="28" fillId="2" borderId="34" xfId="0" applyFont="1" applyFill="1" applyBorder="1" applyAlignment="1">
      <alignment horizontal="center" vertical="center"/>
    </xf>
    <xf numFmtId="0" fontId="33" fillId="6" borderId="17" xfId="0" applyFont="1" applyFill="1" applyBorder="1" applyAlignment="1">
      <alignment horizontal="left" vertical="center"/>
    </xf>
    <xf numFmtId="0" fontId="33" fillId="6" borderId="17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8" fillId="2" borderId="11" xfId="0" applyFont="1" applyFill="1" applyBorder="1" applyAlignment="1" applyProtection="1">
      <alignment horizontal="left" vertical="center"/>
      <protection locked="0"/>
    </xf>
    <xf numFmtId="0" fontId="28" fillId="2" borderId="43" xfId="0" applyFont="1" applyFill="1" applyBorder="1" applyAlignment="1" applyProtection="1">
      <alignment horizontal="left" vertical="center"/>
      <protection locked="0"/>
    </xf>
    <xf numFmtId="0" fontId="28" fillId="9" borderId="1" xfId="0" applyFont="1" applyFill="1" applyBorder="1" applyAlignment="1">
      <alignment horizontal="right" vertical="center"/>
    </xf>
    <xf numFmtId="0" fontId="28" fillId="9" borderId="2" xfId="0" applyFont="1" applyFill="1" applyBorder="1" applyAlignment="1">
      <alignment horizontal="right" vertical="center"/>
    </xf>
    <xf numFmtId="0" fontId="28" fillId="2" borderId="36" xfId="0" applyFont="1" applyFill="1" applyBorder="1" applyAlignment="1">
      <alignment horizontal="center" vertical="center" wrapText="1"/>
    </xf>
    <xf numFmtId="0" fontId="28" fillId="2" borderId="34" xfId="0" applyFont="1" applyFill="1" applyBorder="1" applyAlignment="1">
      <alignment horizontal="center" vertical="center" wrapText="1"/>
    </xf>
    <xf numFmtId="0" fontId="30" fillId="2" borderId="36" xfId="0" applyFont="1" applyFill="1" applyBorder="1" applyAlignment="1">
      <alignment horizontal="center" vertical="center" wrapText="1"/>
    </xf>
    <xf numFmtId="0" fontId="30" fillId="2" borderId="28" xfId="0" applyFont="1" applyFill="1" applyBorder="1" applyAlignment="1">
      <alignment horizontal="center" vertical="center" wrapText="1"/>
    </xf>
    <xf numFmtId="0" fontId="28" fillId="2" borderId="45" xfId="0" applyFont="1" applyFill="1" applyBorder="1" applyAlignment="1">
      <alignment horizontal="center" vertical="center" wrapText="1"/>
    </xf>
    <xf numFmtId="0" fontId="28" fillId="2" borderId="33" xfId="0" applyFont="1" applyFill="1" applyBorder="1" applyAlignment="1">
      <alignment horizontal="center" vertical="center" wrapText="1"/>
    </xf>
    <xf numFmtId="0" fontId="28" fillId="2" borderId="19" xfId="0" applyFont="1" applyFill="1" applyBorder="1" applyAlignment="1">
      <alignment horizontal="center" vertical="center" wrapText="1"/>
    </xf>
    <xf numFmtId="0" fontId="28" fillId="2" borderId="51" xfId="0" applyFont="1" applyFill="1" applyBorder="1" applyAlignment="1">
      <alignment horizontal="center" vertical="center"/>
    </xf>
    <xf numFmtId="0" fontId="28" fillId="2" borderId="70" xfId="0" applyFont="1" applyFill="1" applyBorder="1" applyAlignment="1">
      <alignment horizontal="center" vertical="center"/>
    </xf>
    <xf numFmtId="0" fontId="28" fillId="2" borderId="51" xfId="0" applyFont="1" applyFill="1" applyBorder="1" applyAlignment="1">
      <alignment horizontal="center" vertical="center" wrapText="1"/>
    </xf>
    <xf numFmtId="0" fontId="28" fillId="2" borderId="70" xfId="0" applyFont="1" applyFill="1" applyBorder="1" applyAlignment="1">
      <alignment horizontal="center" vertical="center" wrapText="1"/>
    </xf>
    <xf numFmtId="0" fontId="28" fillId="6" borderId="45" xfId="0" applyFont="1" applyFill="1" applyBorder="1" applyAlignment="1">
      <alignment horizontal="left" vertical="center"/>
    </xf>
    <xf numFmtId="0" fontId="28" fillId="6" borderId="33" xfId="0" applyFont="1" applyFill="1" applyBorder="1" applyAlignment="1">
      <alignment horizontal="left" vertical="center"/>
    </xf>
    <xf numFmtId="0" fontId="28" fillId="6" borderId="17" xfId="0" applyFont="1" applyFill="1" applyBorder="1" applyAlignment="1">
      <alignment horizontal="left" vertical="center"/>
    </xf>
    <xf numFmtId="49" fontId="28" fillId="6" borderId="45" xfId="0" applyNumberFormat="1" applyFont="1" applyFill="1" applyBorder="1" applyAlignment="1">
      <alignment horizontal="left" vertical="center"/>
    </xf>
    <xf numFmtId="49" fontId="28" fillId="6" borderId="33" xfId="0" applyNumberFormat="1" applyFont="1" applyFill="1" applyBorder="1" applyAlignment="1">
      <alignment horizontal="left" vertical="center"/>
    </xf>
    <xf numFmtId="43" fontId="8" fillId="10" borderId="42" xfId="0" applyNumberFormat="1" applyFont="1" applyFill="1" applyBorder="1" applyAlignment="1">
      <alignment horizontal="center" vertical="center" wrapText="1"/>
    </xf>
    <xf numFmtId="43" fontId="8" fillId="10" borderId="11" xfId="0" applyNumberFormat="1" applyFont="1" applyFill="1" applyBorder="1" applyAlignment="1">
      <alignment horizontal="center" vertical="center" wrapText="1"/>
    </xf>
    <xf numFmtId="43" fontId="8" fillId="10" borderId="43" xfId="0" applyNumberFormat="1" applyFont="1" applyFill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21" fillId="5" borderId="42" xfId="0" applyFont="1" applyFill="1" applyBorder="1" applyAlignment="1">
      <alignment horizontal="center" vertical="top" wrapText="1"/>
    </xf>
    <xf numFmtId="0" fontId="21" fillId="5" borderId="11" xfId="0" applyFont="1" applyFill="1" applyBorder="1" applyAlignment="1">
      <alignment horizontal="center" vertical="top" wrapText="1"/>
    </xf>
    <xf numFmtId="0" fontId="21" fillId="5" borderId="43" xfId="0" applyFont="1" applyFill="1" applyBorder="1" applyAlignment="1">
      <alignment horizontal="center" vertical="top" wrapText="1"/>
    </xf>
    <xf numFmtId="0" fontId="21" fillId="5" borderId="42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21" fillId="5" borderId="43" xfId="0" applyFont="1" applyFill="1" applyBorder="1" applyAlignment="1">
      <alignment horizontal="center" vertical="center" wrapText="1"/>
    </xf>
    <xf numFmtId="43" fontId="8" fillId="9" borderId="58" xfId="0" applyNumberFormat="1" applyFont="1" applyFill="1" applyBorder="1" applyAlignment="1">
      <alignment horizontal="center" vertical="center" wrapText="1"/>
    </xf>
    <xf numFmtId="43" fontId="8" fillId="9" borderId="60" xfId="0" applyNumberFormat="1" applyFont="1" applyFill="1" applyBorder="1" applyAlignment="1">
      <alignment horizontal="center" vertical="center" wrapText="1"/>
    </xf>
    <xf numFmtId="43" fontId="8" fillId="9" borderId="62" xfId="0" applyNumberFormat="1" applyFont="1" applyFill="1" applyBorder="1" applyAlignment="1">
      <alignment horizontal="center" vertical="center" wrapText="1"/>
    </xf>
    <xf numFmtId="43" fontId="8" fillId="2" borderId="42" xfId="0" applyNumberFormat="1" applyFont="1" applyFill="1" applyBorder="1" applyAlignment="1">
      <alignment horizontal="center"/>
    </xf>
    <xf numFmtId="43" fontId="8" fillId="2" borderId="11" xfId="0" applyNumberFormat="1" applyFont="1" applyFill="1" applyBorder="1" applyAlignment="1">
      <alignment horizontal="center"/>
    </xf>
    <xf numFmtId="43" fontId="8" fillId="2" borderId="43" xfId="0" applyNumberFormat="1" applyFont="1" applyFill="1" applyBorder="1" applyAlignment="1">
      <alignment horizont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9" fillId="0" borderId="0" xfId="5" applyAlignment="1">
      <alignment horizontal="center"/>
    </xf>
    <xf numFmtId="0" fontId="8" fillId="0" borderId="0" xfId="0" applyFont="1" applyAlignment="1">
      <alignment horizontal="center"/>
    </xf>
    <xf numFmtId="44" fontId="8" fillId="2" borderId="2" xfId="0" applyNumberFormat="1" applyFont="1" applyFill="1" applyBorder="1" applyAlignment="1">
      <alignment horizontal="right" vertical="center"/>
    </xf>
    <xf numFmtId="44" fontId="8" fillId="2" borderId="3" xfId="0" applyNumberFormat="1" applyFont="1" applyFill="1" applyBorder="1" applyAlignment="1">
      <alignment horizontal="right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4" fontId="8" fillId="2" borderId="2" xfId="0" applyNumberFormat="1" applyFont="1" applyFill="1" applyBorder="1" applyAlignment="1">
      <alignment horizontal="right"/>
    </xf>
    <xf numFmtId="44" fontId="8" fillId="2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7" fillId="0" borderId="0" xfId="5" applyFont="1" applyAlignment="1">
      <alignment horizontal="center"/>
    </xf>
    <xf numFmtId="0" fontId="8" fillId="0" borderId="5" xfId="5" applyFont="1" applyBorder="1" applyAlignment="1">
      <alignment horizontal="center"/>
    </xf>
    <xf numFmtId="0" fontId="5" fillId="2" borderId="4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5" fillId="2" borderId="43" xfId="0" applyFont="1" applyFill="1" applyBorder="1" applyAlignment="1">
      <alignment horizontal="right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</cellXfs>
  <cellStyles count="7">
    <cellStyle name="Millares" xfId="1" builtinId="3"/>
    <cellStyle name="Moneda" xfId="2" builtinId="4"/>
    <cellStyle name="Moneda 2" xfId="4"/>
    <cellStyle name="Normal" xfId="0" builtinId="0"/>
    <cellStyle name="Normal 2 2" xfId="6"/>
    <cellStyle name="Normal 3" xfId="5"/>
    <cellStyle name="Porcentaje" xfId="3" builtinId="5"/>
  </cellStyles>
  <dxfs count="3"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Ana/ADMINISTRACION%202021-2024/PRESUPUESTO%202024/PRESUPUESTO%20ECUANDUREO%202024%20ECUANDUREO%20TERMIN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G"/>
      <sheetName val="A PROB."/>
      <sheetName val="A OBJETIVOS"/>
      <sheetName val="MATRIZ DE INDIC"/>
      <sheetName val="A. PROGRAMATICA"/>
      <sheetName val="POA"/>
      <sheetName val="FICHAS TECNICAS"/>
      <sheetName val="PXA 1-5"/>
      <sheetName val="PXA6-10"/>
      <sheetName val="PXA11-15"/>
      <sheetName val="APO"/>
      <sheetName val="PEPP"/>
      <sheetName val="PEG"/>
      <sheetName val="APP"/>
      <sheetName val="IDP"/>
      <sheetName val="PP"/>
      <sheetName val="T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F9">
            <v>282198.20250000007</v>
          </cell>
          <cell r="G9">
            <v>282198.20250000007</v>
          </cell>
          <cell r="H9">
            <v>282198.20250000007</v>
          </cell>
          <cell r="I9">
            <v>282198.20250000007</v>
          </cell>
          <cell r="J9">
            <v>282198.20250000007</v>
          </cell>
          <cell r="K9">
            <v>282198.20250000007</v>
          </cell>
          <cell r="L9">
            <v>282198.20250000007</v>
          </cell>
          <cell r="M9">
            <v>282198.20250000007</v>
          </cell>
          <cell r="N9">
            <v>282198.20250000007</v>
          </cell>
          <cell r="O9">
            <v>282198.20250000007</v>
          </cell>
          <cell r="P9">
            <v>282198.20250000007</v>
          </cell>
          <cell r="Q9">
            <v>282198.20250000007</v>
          </cell>
        </row>
        <row r="10">
          <cell r="F10">
            <v>5306.6</v>
          </cell>
          <cell r="G10">
            <v>5306.6</v>
          </cell>
          <cell r="H10">
            <v>5306.6</v>
          </cell>
          <cell r="I10">
            <v>5306.6</v>
          </cell>
          <cell r="J10">
            <v>5306.6</v>
          </cell>
          <cell r="K10">
            <v>5306.6</v>
          </cell>
          <cell r="L10">
            <v>5306.6</v>
          </cell>
          <cell r="M10">
            <v>5306.6</v>
          </cell>
          <cell r="N10">
            <v>5306.6</v>
          </cell>
          <cell r="O10">
            <v>5306.6</v>
          </cell>
          <cell r="P10">
            <v>5306.6</v>
          </cell>
          <cell r="Q10">
            <v>5306.6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F12">
            <v>0</v>
          </cell>
          <cell r="G12">
            <v>0</v>
          </cell>
          <cell r="H12">
            <v>23207.089021381587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23207.089021381587</v>
          </cell>
          <cell r="O12">
            <v>0</v>
          </cell>
          <cell r="P12">
            <v>0</v>
          </cell>
          <cell r="Q12">
            <v>0</v>
          </cell>
        </row>
        <row r="13">
          <cell r="F13">
            <v>30850.962083333336</v>
          </cell>
          <cell r="G13">
            <v>30850.962083333336</v>
          </cell>
          <cell r="H13">
            <v>30850.962083333336</v>
          </cell>
          <cell r="I13">
            <v>30850.962083333336</v>
          </cell>
          <cell r="J13">
            <v>30850.962083333336</v>
          </cell>
          <cell r="K13">
            <v>30850.962083333336</v>
          </cell>
          <cell r="L13">
            <v>30850.962083333336</v>
          </cell>
          <cell r="M13">
            <v>30850.962083333336</v>
          </cell>
          <cell r="N13">
            <v>30850.962083333336</v>
          </cell>
          <cell r="O13">
            <v>30850.962083333336</v>
          </cell>
          <cell r="P13">
            <v>30850.962083333336</v>
          </cell>
          <cell r="Q13">
            <v>30850.962083333336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F19">
            <v>54476</v>
          </cell>
          <cell r="G19">
            <v>54476</v>
          </cell>
          <cell r="H19">
            <v>54476</v>
          </cell>
          <cell r="I19">
            <v>54476</v>
          </cell>
          <cell r="J19">
            <v>54476</v>
          </cell>
          <cell r="K19">
            <v>54476</v>
          </cell>
          <cell r="L19">
            <v>54476</v>
          </cell>
          <cell r="M19">
            <v>54476</v>
          </cell>
          <cell r="N19">
            <v>54476</v>
          </cell>
          <cell r="O19">
            <v>54476</v>
          </cell>
          <cell r="P19">
            <v>54476</v>
          </cell>
          <cell r="Q19">
            <v>54476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F36">
            <v>54476</v>
          </cell>
          <cell r="G36">
            <v>54476</v>
          </cell>
          <cell r="H36">
            <v>54476</v>
          </cell>
          <cell r="I36">
            <v>54476</v>
          </cell>
          <cell r="J36">
            <v>54476</v>
          </cell>
          <cell r="K36">
            <v>54476</v>
          </cell>
          <cell r="L36">
            <v>54476</v>
          </cell>
          <cell r="M36">
            <v>54476</v>
          </cell>
          <cell r="N36">
            <v>54476</v>
          </cell>
          <cell r="O36">
            <v>54476</v>
          </cell>
          <cell r="P36">
            <v>54476</v>
          </cell>
          <cell r="Q36">
            <v>54476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F47">
            <v>9757776.3460750002</v>
          </cell>
          <cell r="G47">
            <v>73350.346075000009</v>
          </cell>
          <cell r="H47">
            <v>73350.346075000009</v>
          </cell>
          <cell r="I47">
            <v>73350.346075000009</v>
          </cell>
          <cell r="J47">
            <v>73350.346075000009</v>
          </cell>
          <cell r="K47">
            <v>73350.346075000009</v>
          </cell>
          <cell r="L47">
            <v>73350.346075000009</v>
          </cell>
          <cell r="M47">
            <v>73350.346075000009</v>
          </cell>
          <cell r="N47">
            <v>73350.346075000009</v>
          </cell>
          <cell r="O47">
            <v>88350.346074999994</v>
          </cell>
          <cell r="P47">
            <v>73350.346075000009</v>
          </cell>
          <cell r="Q47">
            <v>73350.346075000009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F61">
            <v>45943.4</v>
          </cell>
          <cell r="G61">
            <v>45943.4</v>
          </cell>
          <cell r="H61">
            <v>45943.4</v>
          </cell>
          <cell r="I61">
            <v>45943.4</v>
          </cell>
          <cell r="J61">
            <v>45943.4</v>
          </cell>
          <cell r="K61">
            <v>45943.4</v>
          </cell>
          <cell r="L61">
            <v>45943.4</v>
          </cell>
          <cell r="M61">
            <v>45943.4</v>
          </cell>
          <cell r="N61">
            <v>45943.4</v>
          </cell>
          <cell r="O61">
            <v>45943.4</v>
          </cell>
          <cell r="P61">
            <v>45943.4</v>
          </cell>
          <cell r="Q61">
            <v>45943.4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15000</v>
          </cell>
          <cell r="P70">
            <v>0</v>
          </cell>
          <cell r="Q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F81">
            <v>17941</v>
          </cell>
          <cell r="G81">
            <v>17941</v>
          </cell>
          <cell r="H81">
            <v>17941</v>
          </cell>
          <cell r="I81">
            <v>17941</v>
          </cell>
          <cell r="J81">
            <v>17941</v>
          </cell>
          <cell r="K81">
            <v>17941</v>
          </cell>
          <cell r="L81">
            <v>17941</v>
          </cell>
          <cell r="M81">
            <v>17941</v>
          </cell>
          <cell r="N81">
            <v>17941</v>
          </cell>
          <cell r="O81">
            <v>17941</v>
          </cell>
          <cell r="P81">
            <v>17941</v>
          </cell>
          <cell r="Q81">
            <v>17941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F83">
            <v>1000</v>
          </cell>
          <cell r="G83">
            <v>1000</v>
          </cell>
          <cell r="H83">
            <v>1000</v>
          </cell>
          <cell r="I83">
            <v>1000</v>
          </cell>
          <cell r="J83">
            <v>1000</v>
          </cell>
          <cell r="K83">
            <v>1000</v>
          </cell>
          <cell r="L83">
            <v>1000</v>
          </cell>
          <cell r="M83">
            <v>1000</v>
          </cell>
          <cell r="N83">
            <v>1000</v>
          </cell>
          <cell r="O83">
            <v>1000</v>
          </cell>
          <cell r="P83">
            <v>1000</v>
          </cell>
          <cell r="Q83">
            <v>1000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F85">
            <v>3000000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F89">
            <v>6684426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F92">
            <v>8465.9460750000017</v>
          </cell>
          <cell r="G92">
            <v>8465.9460750000017</v>
          </cell>
          <cell r="H92">
            <v>8465.9460750000017</v>
          </cell>
          <cell r="I92">
            <v>8465.9460750000017</v>
          </cell>
          <cell r="J92">
            <v>8465.9460750000017</v>
          </cell>
          <cell r="K92">
            <v>8465.9460750000017</v>
          </cell>
          <cell r="L92">
            <v>8465.9460750000017</v>
          </cell>
          <cell r="M92">
            <v>8465.9460750000017</v>
          </cell>
          <cell r="N92">
            <v>8465.9460750000017</v>
          </cell>
          <cell r="O92">
            <v>8465.9460750000017</v>
          </cell>
          <cell r="P92">
            <v>8465.9460750000017</v>
          </cell>
          <cell r="Q92">
            <v>8465.9460750000017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F94">
            <v>328946</v>
          </cell>
          <cell r="G94">
            <v>328946</v>
          </cell>
          <cell r="H94">
            <v>328946</v>
          </cell>
          <cell r="I94">
            <v>328946</v>
          </cell>
          <cell r="J94">
            <v>328946</v>
          </cell>
          <cell r="K94">
            <v>328946</v>
          </cell>
          <cell r="L94">
            <v>328946</v>
          </cell>
          <cell r="M94">
            <v>328946</v>
          </cell>
          <cell r="N94">
            <v>328946</v>
          </cell>
          <cell r="O94">
            <v>328946</v>
          </cell>
          <cell r="P94">
            <v>328946</v>
          </cell>
          <cell r="Q94">
            <v>40000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F102">
            <v>40000</v>
          </cell>
          <cell r="G102">
            <v>40000</v>
          </cell>
          <cell r="H102">
            <v>40000</v>
          </cell>
          <cell r="I102">
            <v>40000</v>
          </cell>
          <cell r="J102">
            <v>40000</v>
          </cell>
          <cell r="K102">
            <v>40000</v>
          </cell>
          <cell r="L102">
            <v>40000</v>
          </cell>
          <cell r="M102">
            <v>40000</v>
          </cell>
          <cell r="N102">
            <v>40000</v>
          </cell>
          <cell r="O102">
            <v>40000</v>
          </cell>
          <cell r="P102">
            <v>40000</v>
          </cell>
          <cell r="Q102">
            <v>40000</v>
          </cell>
        </row>
        <row r="103">
          <cell r="F103">
            <v>288946</v>
          </cell>
          <cell r="G103">
            <v>288946</v>
          </cell>
          <cell r="H103">
            <v>288946</v>
          </cell>
          <cell r="I103">
            <v>288946</v>
          </cell>
          <cell r="J103">
            <v>288946</v>
          </cell>
          <cell r="K103">
            <v>288946</v>
          </cell>
          <cell r="L103">
            <v>288946</v>
          </cell>
          <cell r="M103">
            <v>288946</v>
          </cell>
          <cell r="N103">
            <v>288946</v>
          </cell>
          <cell r="O103">
            <v>288946</v>
          </cell>
          <cell r="P103">
            <v>288946</v>
          </cell>
          <cell r="Q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47">
          <cell r="F147">
            <v>53447.460984000005</v>
          </cell>
          <cell r="G147">
            <v>53447.460984000005</v>
          </cell>
          <cell r="H147">
            <v>53447.460984000005</v>
          </cell>
          <cell r="I147">
            <v>53447.460984000005</v>
          </cell>
          <cell r="J147">
            <v>53447.460984000005</v>
          </cell>
          <cell r="K147">
            <v>53447.460984000005</v>
          </cell>
          <cell r="L147">
            <v>53447.460984000005</v>
          </cell>
          <cell r="M147">
            <v>53447.460984000005</v>
          </cell>
          <cell r="N147">
            <v>53447.460984000005</v>
          </cell>
          <cell r="O147">
            <v>53447.460984000005</v>
          </cell>
          <cell r="P147">
            <v>53447.460984000005</v>
          </cell>
          <cell r="Q147">
            <v>53447.460984000005</v>
          </cell>
        </row>
        <row r="148">
          <cell r="F148">
            <v>25306.6</v>
          </cell>
          <cell r="G148">
            <v>25306.6</v>
          </cell>
          <cell r="H148">
            <v>25306.6</v>
          </cell>
          <cell r="I148">
            <v>25306.6</v>
          </cell>
          <cell r="J148">
            <v>25306.6</v>
          </cell>
          <cell r="K148">
            <v>25306.6</v>
          </cell>
          <cell r="L148">
            <v>25306.6</v>
          </cell>
          <cell r="M148">
            <v>25306.6</v>
          </cell>
          <cell r="N148">
            <v>25306.6</v>
          </cell>
          <cell r="O148">
            <v>25306.6</v>
          </cell>
          <cell r="P148">
            <v>25306.6</v>
          </cell>
          <cell r="Q148">
            <v>25306.6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F150">
            <v>0</v>
          </cell>
          <cell r="G150">
            <v>0</v>
          </cell>
          <cell r="H150">
            <v>4395.3504098684207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4395.3504098684207</v>
          </cell>
          <cell r="O150">
            <v>0</v>
          </cell>
          <cell r="P150">
            <v>0</v>
          </cell>
          <cell r="Q150">
            <v>0</v>
          </cell>
        </row>
        <row r="151">
          <cell r="F151">
            <v>5860.4672131578945</v>
          </cell>
          <cell r="G151">
            <v>5860.4672131578945</v>
          </cell>
          <cell r="H151">
            <v>5860.4672131578945</v>
          </cell>
          <cell r="I151">
            <v>5860.4672131578945</v>
          </cell>
          <cell r="J151">
            <v>5860.4672131578945</v>
          </cell>
          <cell r="K151">
            <v>5860.4672131578945</v>
          </cell>
          <cell r="L151">
            <v>5860.4672131578945</v>
          </cell>
          <cell r="M151">
            <v>5860.4672131578945</v>
          </cell>
          <cell r="N151">
            <v>5860.4672131578945</v>
          </cell>
          <cell r="O151">
            <v>5860.4672131578945</v>
          </cell>
          <cell r="P151">
            <v>5860.4672131578945</v>
          </cell>
          <cell r="Q151">
            <v>5860.4672131578945</v>
          </cell>
        </row>
        <row r="152"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</row>
        <row r="155">
          <cell r="F155">
            <v>10000</v>
          </cell>
          <cell r="G155">
            <v>10000</v>
          </cell>
          <cell r="H155">
            <v>10000</v>
          </cell>
          <cell r="I155">
            <v>10000</v>
          </cell>
          <cell r="J155">
            <v>10000</v>
          </cell>
          <cell r="K155">
            <v>10000</v>
          </cell>
          <cell r="L155">
            <v>10000</v>
          </cell>
          <cell r="M155">
            <v>10000</v>
          </cell>
          <cell r="N155">
            <v>10000</v>
          </cell>
          <cell r="O155">
            <v>10000</v>
          </cell>
          <cell r="P155">
            <v>10000</v>
          </cell>
          <cell r="Q155">
            <v>10000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</row>
        <row r="157">
          <cell r="F157">
            <v>6175</v>
          </cell>
          <cell r="G157">
            <v>6175</v>
          </cell>
          <cell r="H157">
            <v>6175</v>
          </cell>
          <cell r="I157">
            <v>6175</v>
          </cell>
          <cell r="J157">
            <v>6175</v>
          </cell>
          <cell r="K157">
            <v>6175</v>
          </cell>
          <cell r="L157">
            <v>6175</v>
          </cell>
          <cell r="M157">
            <v>6175</v>
          </cell>
          <cell r="N157">
            <v>6175</v>
          </cell>
          <cell r="O157">
            <v>6175</v>
          </cell>
          <cell r="P157">
            <v>6175</v>
          </cell>
          <cell r="Q157">
            <v>6175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F174">
            <v>6175</v>
          </cell>
          <cell r="G174">
            <v>6175</v>
          </cell>
          <cell r="H174">
            <v>6175</v>
          </cell>
          <cell r="I174">
            <v>6175</v>
          </cell>
          <cell r="J174">
            <v>6175</v>
          </cell>
          <cell r="K174">
            <v>6175</v>
          </cell>
          <cell r="L174">
            <v>6175</v>
          </cell>
          <cell r="M174">
            <v>6175</v>
          </cell>
          <cell r="N174">
            <v>6175</v>
          </cell>
          <cell r="O174">
            <v>6175</v>
          </cell>
          <cell r="P174">
            <v>6175</v>
          </cell>
          <cell r="Q174">
            <v>6175</v>
          </cell>
        </row>
        <row r="175"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</row>
        <row r="176"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</row>
        <row r="179"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F185">
            <v>30000</v>
          </cell>
          <cell r="G185">
            <v>30000</v>
          </cell>
          <cell r="H185">
            <v>30000</v>
          </cell>
          <cell r="I185">
            <v>15000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</row>
        <row r="203"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</row>
        <row r="204"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F208">
            <v>15000</v>
          </cell>
          <cell r="G208">
            <v>15000</v>
          </cell>
          <cell r="H208">
            <v>15000</v>
          </cell>
          <cell r="I208">
            <v>15000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</row>
        <row r="222"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F224">
            <v>15000</v>
          </cell>
          <cell r="G224">
            <v>15000</v>
          </cell>
          <cell r="H224">
            <v>15000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</row>
        <row r="225"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</row>
        <row r="242"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</row>
        <row r="249"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</row>
        <row r="250"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</row>
        <row r="257"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</row>
        <row r="261"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</row>
        <row r="263"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</row>
        <row r="286">
          <cell r="F286">
            <v>53774.995872000007</v>
          </cell>
          <cell r="G286">
            <v>53774.995872000007</v>
          </cell>
          <cell r="H286">
            <v>53774.995872000007</v>
          </cell>
          <cell r="I286">
            <v>53774.995872000007</v>
          </cell>
          <cell r="J286">
            <v>53774.995872000007</v>
          </cell>
          <cell r="K286">
            <v>53774.995872000007</v>
          </cell>
          <cell r="L286">
            <v>53774.995872000007</v>
          </cell>
          <cell r="M286">
            <v>53774.995872000007</v>
          </cell>
          <cell r="N286">
            <v>53774.995872000007</v>
          </cell>
          <cell r="O286">
            <v>53774.995872000007</v>
          </cell>
          <cell r="P286">
            <v>53774.995872000007</v>
          </cell>
          <cell r="Q286">
            <v>53774.995872000007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</row>
        <row r="288"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</row>
        <row r="289">
          <cell r="F289">
            <v>0</v>
          </cell>
          <cell r="G289">
            <v>0</v>
          </cell>
          <cell r="H289">
            <v>4422.2858447368426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4422.2858447368426</v>
          </cell>
          <cell r="O289">
            <v>0</v>
          </cell>
          <cell r="P289">
            <v>0</v>
          </cell>
          <cell r="Q289">
            <v>0</v>
          </cell>
        </row>
        <row r="290">
          <cell r="F290">
            <v>5896.3811263157904</v>
          </cell>
          <cell r="G290">
            <v>5896.3811263157904</v>
          </cell>
          <cell r="H290">
            <v>5896.3811263157904</v>
          </cell>
          <cell r="I290">
            <v>5896.3811263157904</v>
          </cell>
          <cell r="J290">
            <v>5896.3811263157904</v>
          </cell>
          <cell r="K290">
            <v>5896.3811263157904</v>
          </cell>
          <cell r="L290">
            <v>5896.3811263157904</v>
          </cell>
          <cell r="M290">
            <v>5896.3811263157904</v>
          </cell>
          <cell r="N290">
            <v>5896.3811263157904</v>
          </cell>
          <cell r="O290">
            <v>5896.3811263157904</v>
          </cell>
          <cell r="P290">
            <v>5896.3811263157904</v>
          </cell>
          <cell r="Q290">
            <v>5896.3811263157904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</row>
        <row r="292"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</row>
        <row r="295"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</row>
        <row r="296">
          <cell r="F296">
            <v>7796</v>
          </cell>
          <cell r="G296">
            <v>7796</v>
          </cell>
          <cell r="H296">
            <v>7796</v>
          </cell>
          <cell r="I296">
            <v>7796</v>
          </cell>
          <cell r="J296">
            <v>7796</v>
          </cell>
          <cell r="K296">
            <v>7796</v>
          </cell>
          <cell r="L296">
            <v>7796</v>
          </cell>
          <cell r="M296">
            <v>7796</v>
          </cell>
          <cell r="N296">
            <v>7796</v>
          </cell>
          <cell r="O296">
            <v>7796</v>
          </cell>
          <cell r="P296">
            <v>7796</v>
          </cell>
          <cell r="Q296">
            <v>7796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</row>
        <row r="298"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</row>
        <row r="301"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</row>
        <row r="306"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</row>
        <row r="311"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</row>
        <row r="313">
          <cell r="F313">
            <v>7796</v>
          </cell>
          <cell r="G313">
            <v>7796</v>
          </cell>
          <cell r="H313">
            <v>7796</v>
          </cell>
          <cell r="I313">
            <v>7796</v>
          </cell>
          <cell r="J313">
            <v>7796</v>
          </cell>
          <cell r="K313">
            <v>7796</v>
          </cell>
          <cell r="L313">
            <v>7796</v>
          </cell>
          <cell r="M313">
            <v>7796</v>
          </cell>
          <cell r="N313">
            <v>7796</v>
          </cell>
          <cell r="O313">
            <v>7796</v>
          </cell>
          <cell r="P313">
            <v>7796</v>
          </cell>
          <cell r="Q313">
            <v>7796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</row>
        <row r="316"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</row>
        <row r="318"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</row>
        <row r="322"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</row>
        <row r="324">
          <cell r="F324">
            <v>1856</v>
          </cell>
          <cell r="G324">
            <v>1856</v>
          </cell>
          <cell r="H324">
            <v>1856</v>
          </cell>
          <cell r="I324">
            <v>1856</v>
          </cell>
          <cell r="J324">
            <v>1856</v>
          </cell>
          <cell r="K324">
            <v>1856</v>
          </cell>
          <cell r="L324">
            <v>61856</v>
          </cell>
          <cell r="M324">
            <v>1856</v>
          </cell>
          <cell r="N324">
            <v>1856</v>
          </cell>
          <cell r="O324">
            <v>1856</v>
          </cell>
          <cell r="P324">
            <v>1856</v>
          </cell>
          <cell r="Q324">
            <v>1856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</row>
        <row r="328"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</row>
        <row r="329"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</row>
        <row r="332"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</row>
        <row r="334"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</row>
        <row r="335"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</row>
        <row r="336"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</row>
        <row r="337"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</row>
        <row r="338"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</row>
        <row r="339"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</row>
        <row r="340"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</row>
        <row r="341"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</row>
        <row r="342"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</row>
        <row r="343"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</row>
        <row r="345"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</row>
        <row r="348"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</row>
        <row r="349"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</row>
        <row r="350"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</row>
        <row r="351"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</row>
        <row r="352"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</row>
        <row r="354"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</row>
        <row r="355"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</row>
        <row r="356"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</row>
        <row r="357"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</row>
        <row r="358">
          <cell r="F358">
            <v>1856</v>
          </cell>
          <cell r="G358">
            <v>1856</v>
          </cell>
          <cell r="H358">
            <v>1856</v>
          </cell>
          <cell r="I358">
            <v>1856</v>
          </cell>
          <cell r="J358">
            <v>1856</v>
          </cell>
          <cell r="K358">
            <v>1856</v>
          </cell>
          <cell r="L358">
            <v>1856</v>
          </cell>
          <cell r="M358">
            <v>1856</v>
          </cell>
          <cell r="N358">
            <v>1856</v>
          </cell>
          <cell r="O358">
            <v>1856</v>
          </cell>
          <cell r="P358">
            <v>1856</v>
          </cell>
          <cell r="Q358">
            <v>1856</v>
          </cell>
        </row>
        <row r="359"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60000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</row>
        <row r="360"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</row>
        <row r="362"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</row>
        <row r="363"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</row>
        <row r="364"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</row>
        <row r="365"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</row>
        <row r="366"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</row>
        <row r="367"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</row>
        <row r="369"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</row>
        <row r="370"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</row>
        <row r="371"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</row>
        <row r="372"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</row>
        <row r="373"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</row>
        <row r="374"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</row>
        <row r="375"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</row>
        <row r="376"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</row>
        <row r="377"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</row>
        <row r="378"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</row>
        <row r="379"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</row>
        <row r="380"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</row>
        <row r="381"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</row>
        <row r="382"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</row>
        <row r="383"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</row>
        <row r="384"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</row>
        <row r="385"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</row>
        <row r="386"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</row>
        <row r="389"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</row>
        <row r="390"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</row>
        <row r="391"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</row>
        <row r="392"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</row>
        <row r="393"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</row>
        <row r="395"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6"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</row>
        <row r="399"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</row>
        <row r="400"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</row>
        <row r="401"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25">
          <cell r="F425">
            <v>309384.51447199984</v>
          </cell>
          <cell r="G425">
            <v>309384.51447199984</v>
          </cell>
          <cell r="H425">
            <v>309384.51447199984</v>
          </cell>
          <cell r="I425">
            <v>309384.51447199984</v>
          </cell>
          <cell r="J425">
            <v>309384.51447199984</v>
          </cell>
          <cell r="K425">
            <v>309384.51447199984</v>
          </cell>
          <cell r="L425">
            <v>309384.51447199984</v>
          </cell>
          <cell r="M425">
            <v>309384.51447199984</v>
          </cell>
          <cell r="N425">
            <v>309384.51447199984</v>
          </cell>
          <cell r="O425">
            <v>309384.51447199984</v>
          </cell>
          <cell r="P425">
            <v>309384.51447199984</v>
          </cell>
          <cell r="Q425">
            <v>309384.51447199984</v>
          </cell>
        </row>
        <row r="426">
          <cell r="F426">
            <v>15000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</row>
        <row r="427">
          <cell r="F427">
            <v>0</v>
          </cell>
          <cell r="G427">
            <v>0</v>
          </cell>
          <cell r="H427">
            <v>25442.805466447368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25442.805466447368</v>
          </cell>
          <cell r="O427">
            <v>0</v>
          </cell>
          <cell r="P427">
            <v>0</v>
          </cell>
          <cell r="Q427">
            <v>0</v>
          </cell>
        </row>
        <row r="428">
          <cell r="F428">
            <v>33923.740621929821</v>
          </cell>
          <cell r="G428">
            <v>33923.740621929821</v>
          </cell>
          <cell r="H428">
            <v>33923.740621929821</v>
          </cell>
          <cell r="I428">
            <v>33923.740621929821</v>
          </cell>
          <cell r="J428">
            <v>33923.740621929821</v>
          </cell>
          <cell r="K428">
            <v>33923.740621929821</v>
          </cell>
          <cell r="L428">
            <v>33923.740621929821</v>
          </cell>
          <cell r="M428">
            <v>33923.740621929821</v>
          </cell>
          <cell r="N428">
            <v>33923.740621929821</v>
          </cell>
          <cell r="O428">
            <v>33923.740621929821</v>
          </cell>
          <cell r="P428">
            <v>33923.740621929821</v>
          </cell>
          <cell r="Q428">
            <v>33923.740621929821</v>
          </cell>
        </row>
        <row r="429">
          <cell r="F429">
            <v>29945.599999999999</v>
          </cell>
          <cell r="G429">
            <v>18817.919999999998</v>
          </cell>
          <cell r="H429">
            <v>21994.240000000002</v>
          </cell>
          <cell r="I429">
            <v>36278.68</v>
          </cell>
          <cell r="J429">
            <v>22349.82</v>
          </cell>
          <cell r="K429">
            <v>25546.880000000001</v>
          </cell>
          <cell r="L429">
            <v>22196.19</v>
          </cell>
          <cell r="M429">
            <v>14851.72</v>
          </cell>
          <cell r="N429">
            <v>29976.799999999999</v>
          </cell>
          <cell r="O429">
            <v>26530.67</v>
          </cell>
          <cell r="P429">
            <v>0</v>
          </cell>
          <cell r="Q429">
            <v>40344.22</v>
          </cell>
        </row>
        <row r="430"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</row>
        <row r="431"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</row>
        <row r="432"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</row>
        <row r="433"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</row>
        <row r="434">
          <cell r="F434">
            <v>76622</v>
          </cell>
          <cell r="G434">
            <v>76622</v>
          </cell>
          <cell r="H434">
            <v>76622</v>
          </cell>
          <cell r="I434">
            <v>76622</v>
          </cell>
          <cell r="J434">
            <v>76622</v>
          </cell>
          <cell r="K434">
            <v>76622</v>
          </cell>
          <cell r="L434">
            <v>76622</v>
          </cell>
          <cell r="M434">
            <v>76622</v>
          </cell>
          <cell r="N434">
            <v>76622</v>
          </cell>
          <cell r="O434">
            <v>76622</v>
          </cell>
          <cell r="P434">
            <v>76622</v>
          </cell>
          <cell r="Q434">
            <v>76622</v>
          </cell>
        </row>
        <row r="435"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</row>
        <row r="436"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</row>
        <row r="437"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</row>
        <row r="438">
          <cell r="F438">
            <v>1500</v>
          </cell>
          <cell r="G438">
            <v>1500</v>
          </cell>
          <cell r="H438">
            <v>1500</v>
          </cell>
          <cell r="I438">
            <v>1500</v>
          </cell>
          <cell r="J438">
            <v>1500</v>
          </cell>
          <cell r="K438">
            <v>1500</v>
          </cell>
          <cell r="L438">
            <v>1500</v>
          </cell>
          <cell r="M438">
            <v>1500</v>
          </cell>
          <cell r="N438">
            <v>1500</v>
          </cell>
          <cell r="O438">
            <v>1500</v>
          </cell>
          <cell r="P438">
            <v>1500</v>
          </cell>
          <cell r="Q438">
            <v>1500</v>
          </cell>
        </row>
        <row r="439"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</row>
        <row r="440"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</row>
        <row r="441"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</row>
        <row r="442"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</row>
        <row r="443"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</row>
        <row r="444">
          <cell r="F444">
            <v>47561</v>
          </cell>
          <cell r="G444">
            <v>47561</v>
          </cell>
          <cell r="H444">
            <v>47561</v>
          </cell>
          <cell r="I444">
            <v>47561</v>
          </cell>
          <cell r="J444">
            <v>47561</v>
          </cell>
          <cell r="K444">
            <v>47561</v>
          </cell>
          <cell r="L444">
            <v>47561</v>
          </cell>
          <cell r="M444">
            <v>47561</v>
          </cell>
          <cell r="N444">
            <v>47561</v>
          </cell>
          <cell r="O444">
            <v>47561</v>
          </cell>
          <cell r="P444">
            <v>47561</v>
          </cell>
          <cell r="Q444">
            <v>47561</v>
          </cell>
        </row>
        <row r="445"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</row>
        <row r="446"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</row>
        <row r="447"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</row>
        <row r="449">
          <cell r="F449">
            <v>500</v>
          </cell>
          <cell r="G449">
            <v>500</v>
          </cell>
          <cell r="H449">
            <v>500</v>
          </cell>
          <cell r="I449">
            <v>500</v>
          </cell>
          <cell r="J449">
            <v>500</v>
          </cell>
          <cell r="K449">
            <v>500</v>
          </cell>
          <cell r="L449">
            <v>500</v>
          </cell>
          <cell r="M449">
            <v>500</v>
          </cell>
          <cell r="N449">
            <v>500</v>
          </cell>
          <cell r="O449">
            <v>500</v>
          </cell>
          <cell r="P449">
            <v>500</v>
          </cell>
          <cell r="Q449">
            <v>500</v>
          </cell>
        </row>
        <row r="450"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</row>
        <row r="451">
          <cell r="F451">
            <v>19211</v>
          </cell>
          <cell r="G451">
            <v>19211</v>
          </cell>
          <cell r="H451">
            <v>19211</v>
          </cell>
          <cell r="I451">
            <v>19211</v>
          </cell>
          <cell r="J451">
            <v>19211</v>
          </cell>
          <cell r="K451">
            <v>19211</v>
          </cell>
          <cell r="L451">
            <v>19211</v>
          </cell>
          <cell r="M451">
            <v>19211</v>
          </cell>
          <cell r="N451">
            <v>19211</v>
          </cell>
          <cell r="O451">
            <v>19211</v>
          </cell>
          <cell r="P451">
            <v>19211</v>
          </cell>
          <cell r="Q451">
            <v>19211</v>
          </cell>
        </row>
        <row r="452">
          <cell r="F452">
            <v>3000</v>
          </cell>
          <cell r="G452">
            <v>3000</v>
          </cell>
          <cell r="H452">
            <v>3000</v>
          </cell>
          <cell r="I452">
            <v>3000</v>
          </cell>
          <cell r="J452">
            <v>3000</v>
          </cell>
          <cell r="K452">
            <v>3000</v>
          </cell>
          <cell r="L452">
            <v>3000</v>
          </cell>
          <cell r="M452">
            <v>3000</v>
          </cell>
          <cell r="N452">
            <v>3000</v>
          </cell>
          <cell r="O452">
            <v>3000</v>
          </cell>
          <cell r="P452">
            <v>3000</v>
          </cell>
          <cell r="Q452">
            <v>3000</v>
          </cell>
        </row>
        <row r="453"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</row>
        <row r="454"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</row>
        <row r="457">
          <cell r="F457">
            <v>3350</v>
          </cell>
          <cell r="G457">
            <v>3350</v>
          </cell>
          <cell r="H457">
            <v>3350</v>
          </cell>
          <cell r="I457">
            <v>3350</v>
          </cell>
          <cell r="J457">
            <v>3350</v>
          </cell>
          <cell r="K457">
            <v>3350</v>
          </cell>
          <cell r="L457">
            <v>3350</v>
          </cell>
          <cell r="M457">
            <v>3350</v>
          </cell>
          <cell r="N457">
            <v>3350</v>
          </cell>
          <cell r="O457">
            <v>3350</v>
          </cell>
          <cell r="P457">
            <v>3350</v>
          </cell>
          <cell r="Q457">
            <v>3350</v>
          </cell>
        </row>
        <row r="458"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</row>
        <row r="459">
          <cell r="F459">
            <v>1500</v>
          </cell>
          <cell r="G459">
            <v>1500</v>
          </cell>
          <cell r="H459">
            <v>1500</v>
          </cell>
          <cell r="I459">
            <v>1500</v>
          </cell>
          <cell r="J459">
            <v>1500</v>
          </cell>
          <cell r="K459">
            <v>1500</v>
          </cell>
          <cell r="L459">
            <v>1500</v>
          </cell>
          <cell r="M459">
            <v>1500</v>
          </cell>
          <cell r="N459">
            <v>1500</v>
          </cell>
          <cell r="O459">
            <v>1500</v>
          </cell>
          <cell r="P459">
            <v>1500</v>
          </cell>
          <cell r="Q459">
            <v>1500</v>
          </cell>
        </row>
        <row r="460"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</row>
        <row r="461"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</row>
        <row r="462">
          <cell r="F462">
            <v>570555.418496</v>
          </cell>
          <cell r="G462">
            <v>478577.478496</v>
          </cell>
          <cell r="H462">
            <v>478577.478496</v>
          </cell>
          <cell r="I462">
            <v>478577.478496</v>
          </cell>
          <cell r="J462">
            <v>478577.478496</v>
          </cell>
          <cell r="K462">
            <v>478577.478496</v>
          </cell>
          <cell r="L462">
            <v>478577.478496</v>
          </cell>
          <cell r="M462">
            <v>478577.478496</v>
          </cell>
          <cell r="N462">
            <v>478577.478496</v>
          </cell>
          <cell r="O462">
            <v>478577.478496</v>
          </cell>
          <cell r="P462">
            <v>478577.478496</v>
          </cell>
          <cell r="Q462">
            <v>478577.478496</v>
          </cell>
        </row>
        <row r="463"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</row>
        <row r="464">
          <cell r="F464">
            <v>125487.5</v>
          </cell>
          <cell r="G464">
            <v>105487.5</v>
          </cell>
          <cell r="H464">
            <v>105487.5</v>
          </cell>
          <cell r="I464">
            <v>105487.5</v>
          </cell>
          <cell r="J464">
            <v>105487.5</v>
          </cell>
          <cell r="K464">
            <v>105487.5</v>
          </cell>
          <cell r="L464">
            <v>105487.5</v>
          </cell>
          <cell r="M464">
            <v>105487.5</v>
          </cell>
          <cell r="N464">
            <v>105487.5</v>
          </cell>
          <cell r="O464">
            <v>105487.5</v>
          </cell>
          <cell r="P464">
            <v>105487.5</v>
          </cell>
          <cell r="Q464">
            <v>105487.5</v>
          </cell>
        </row>
        <row r="465"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</row>
        <row r="467"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</row>
        <row r="468"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</row>
        <row r="469"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</row>
        <row r="470"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</row>
        <row r="471"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</row>
        <row r="472">
          <cell r="F472">
            <v>311977.94</v>
          </cell>
          <cell r="G472">
            <v>240000</v>
          </cell>
          <cell r="H472">
            <v>240000</v>
          </cell>
          <cell r="I472">
            <v>240000</v>
          </cell>
          <cell r="J472">
            <v>240000</v>
          </cell>
          <cell r="K472">
            <v>240000</v>
          </cell>
          <cell r="L472">
            <v>240000</v>
          </cell>
          <cell r="M472">
            <v>240000</v>
          </cell>
          <cell r="N472">
            <v>240000</v>
          </cell>
          <cell r="O472">
            <v>240000</v>
          </cell>
          <cell r="P472">
            <v>240000</v>
          </cell>
          <cell r="Q472">
            <v>240000</v>
          </cell>
        </row>
        <row r="473"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</row>
        <row r="475"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</row>
        <row r="478"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</row>
        <row r="480"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</row>
        <row r="482"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</row>
        <row r="483"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</row>
        <row r="484"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</row>
        <row r="485"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</row>
        <row r="488">
          <cell r="F488">
            <v>100371</v>
          </cell>
          <cell r="G488">
            <v>100371</v>
          </cell>
          <cell r="H488">
            <v>100371</v>
          </cell>
          <cell r="I488">
            <v>100371</v>
          </cell>
          <cell r="J488">
            <v>100371</v>
          </cell>
          <cell r="K488">
            <v>100371</v>
          </cell>
          <cell r="L488">
            <v>100371</v>
          </cell>
          <cell r="M488">
            <v>100371</v>
          </cell>
          <cell r="N488">
            <v>100371</v>
          </cell>
          <cell r="O488">
            <v>100371</v>
          </cell>
          <cell r="P488">
            <v>100371</v>
          </cell>
          <cell r="Q488">
            <v>100371</v>
          </cell>
        </row>
        <row r="489"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</row>
        <row r="490"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</row>
        <row r="492"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</row>
        <row r="493">
          <cell r="F493">
            <v>32000</v>
          </cell>
          <cell r="G493">
            <v>32000</v>
          </cell>
          <cell r="H493">
            <v>32000</v>
          </cell>
          <cell r="I493">
            <v>32000</v>
          </cell>
          <cell r="J493">
            <v>32000</v>
          </cell>
          <cell r="K493">
            <v>32000</v>
          </cell>
          <cell r="L493">
            <v>32000</v>
          </cell>
          <cell r="M493">
            <v>32000</v>
          </cell>
          <cell r="N493">
            <v>32000</v>
          </cell>
          <cell r="O493">
            <v>32000</v>
          </cell>
          <cell r="P493">
            <v>32000</v>
          </cell>
          <cell r="Q493">
            <v>32000</v>
          </cell>
        </row>
        <row r="494"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</row>
        <row r="495"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</row>
        <row r="496">
          <cell r="F496">
            <v>500</v>
          </cell>
          <cell r="G496">
            <v>500</v>
          </cell>
          <cell r="H496">
            <v>500</v>
          </cell>
          <cell r="I496">
            <v>500</v>
          </cell>
          <cell r="J496">
            <v>500</v>
          </cell>
          <cell r="K496">
            <v>500</v>
          </cell>
          <cell r="L496">
            <v>500</v>
          </cell>
          <cell r="M496">
            <v>500</v>
          </cell>
          <cell r="N496">
            <v>500</v>
          </cell>
          <cell r="O496">
            <v>500</v>
          </cell>
          <cell r="P496">
            <v>500</v>
          </cell>
          <cell r="Q496">
            <v>500</v>
          </cell>
        </row>
        <row r="497"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</row>
        <row r="498"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</row>
        <row r="499"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</row>
        <row r="500"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</row>
        <row r="501"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</row>
        <row r="502"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</row>
        <row r="503"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</row>
        <row r="504"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</row>
        <row r="505"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</row>
        <row r="506">
          <cell r="F506">
            <v>218.97849600000001</v>
          </cell>
          <cell r="G506">
            <v>218.97849600000001</v>
          </cell>
          <cell r="H506">
            <v>218.97849600000001</v>
          </cell>
          <cell r="I506">
            <v>218.97849600000001</v>
          </cell>
          <cell r="J506">
            <v>218.97849600000001</v>
          </cell>
          <cell r="K506">
            <v>218.97849600000001</v>
          </cell>
          <cell r="L506">
            <v>218.97849600000001</v>
          </cell>
          <cell r="M506">
            <v>218.97849600000001</v>
          </cell>
          <cell r="N506">
            <v>218.97849600000001</v>
          </cell>
          <cell r="O506">
            <v>218.97849600000001</v>
          </cell>
          <cell r="P506">
            <v>218.97849600000001</v>
          </cell>
          <cell r="Q506">
            <v>218.97849600000001</v>
          </cell>
        </row>
        <row r="507"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</row>
        <row r="508"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</row>
        <row r="509"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</row>
        <row r="510"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</row>
        <row r="511"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</row>
        <row r="512"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</row>
        <row r="513"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</row>
        <row r="514"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</row>
        <row r="516"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</row>
        <row r="517"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</row>
        <row r="518"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</row>
        <row r="519"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</row>
        <row r="520"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</row>
        <row r="521"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</row>
        <row r="522"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</row>
        <row r="523"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</row>
        <row r="524"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</row>
        <row r="525"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</row>
        <row r="526"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</row>
        <row r="527"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</row>
        <row r="529"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</row>
        <row r="530"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</row>
        <row r="531"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</row>
        <row r="532"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</row>
        <row r="533"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</row>
        <row r="534"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</row>
        <row r="535"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</row>
        <row r="536"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</row>
        <row r="537"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</row>
        <row r="538"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</row>
        <row r="563">
          <cell r="F563">
            <v>78430.174856000012</v>
          </cell>
          <cell r="G563">
            <v>78430.174856000012</v>
          </cell>
          <cell r="H563">
            <v>78430.174856000012</v>
          </cell>
          <cell r="I563">
            <v>78430.174856000012</v>
          </cell>
          <cell r="J563">
            <v>78430.174856000012</v>
          </cell>
          <cell r="K563">
            <v>78430.174856000012</v>
          </cell>
          <cell r="L563">
            <v>78430.174856000012</v>
          </cell>
          <cell r="M563">
            <v>78430.174856000012</v>
          </cell>
          <cell r="N563">
            <v>78430.174856000012</v>
          </cell>
          <cell r="O563">
            <v>78430.174856000012</v>
          </cell>
          <cell r="P563">
            <v>78430.174856000012</v>
          </cell>
          <cell r="Q563">
            <v>78430.174856000012</v>
          </cell>
        </row>
        <row r="564">
          <cell r="F564">
            <v>15000</v>
          </cell>
          <cell r="G564">
            <v>15000</v>
          </cell>
          <cell r="H564">
            <v>15000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</row>
        <row r="565">
          <cell r="F565">
            <v>0</v>
          </cell>
          <cell r="G565">
            <v>0</v>
          </cell>
          <cell r="H565">
            <v>6449.8499059210544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6449.8499059210544</v>
          </cell>
          <cell r="O565">
            <v>0</v>
          </cell>
          <cell r="P565">
            <v>0</v>
          </cell>
          <cell r="Q565">
            <v>0</v>
          </cell>
        </row>
        <row r="566">
          <cell r="F566">
            <v>8599.7998745614059</v>
          </cell>
          <cell r="G566">
            <v>8599.7998745614059</v>
          </cell>
          <cell r="H566">
            <v>8599.7998745614059</v>
          </cell>
          <cell r="I566">
            <v>8599.7998745614059</v>
          </cell>
          <cell r="J566">
            <v>8599.7998745614059</v>
          </cell>
          <cell r="K566">
            <v>8599.7998745614059</v>
          </cell>
          <cell r="L566">
            <v>8599.7998745614059</v>
          </cell>
          <cell r="M566">
            <v>8599.7998745614059</v>
          </cell>
          <cell r="N566">
            <v>8599.7998745614059</v>
          </cell>
          <cell r="O566">
            <v>8599.7998745614059</v>
          </cell>
          <cell r="P566">
            <v>8599.7998745614059</v>
          </cell>
          <cell r="Q566">
            <v>8599.7998745614059</v>
          </cell>
        </row>
        <row r="567">
          <cell r="F567">
            <v>9511.52</v>
          </cell>
          <cell r="G567">
            <v>11974.24</v>
          </cell>
          <cell r="H567">
            <v>24256.04</v>
          </cell>
          <cell r="I567">
            <v>11117</v>
          </cell>
          <cell r="J567">
            <v>8046.56</v>
          </cell>
          <cell r="K567">
            <v>0</v>
          </cell>
          <cell r="L567">
            <v>15312.1</v>
          </cell>
          <cell r="M567">
            <v>9283.7999999999993</v>
          </cell>
          <cell r="N567">
            <v>5280.5</v>
          </cell>
          <cell r="O567">
            <v>4635.16</v>
          </cell>
          <cell r="P567">
            <v>0</v>
          </cell>
          <cell r="Q567">
            <v>7513.52</v>
          </cell>
        </row>
        <row r="568"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</row>
        <row r="570"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</row>
        <row r="571"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</row>
        <row r="572">
          <cell r="F572">
            <v>9519</v>
          </cell>
          <cell r="G572">
            <v>9519</v>
          </cell>
          <cell r="H572">
            <v>9519</v>
          </cell>
          <cell r="I572">
            <v>9519</v>
          </cell>
          <cell r="J572">
            <v>9519</v>
          </cell>
          <cell r="K572">
            <v>9519</v>
          </cell>
          <cell r="L572">
            <v>9519</v>
          </cell>
          <cell r="M572">
            <v>9519</v>
          </cell>
          <cell r="N572">
            <v>9519</v>
          </cell>
          <cell r="O572">
            <v>9519</v>
          </cell>
          <cell r="P572">
            <v>9519</v>
          </cell>
          <cell r="Q572">
            <v>9519</v>
          </cell>
        </row>
        <row r="573"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</row>
        <row r="574"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</row>
        <row r="575"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</row>
        <row r="576"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</row>
        <row r="577"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</row>
        <row r="578">
          <cell r="F578">
            <v>9519</v>
          </cell>
          <cell r="G578">
            <v>9519</v>
          </cell>
          <cell r="H578">
            <v>9519</v>
          </cell>
          <cell r="I578">
            <v>9519</v>
          </cell>
          <cell r="J578">
            <v>9519</v>
          </cell>
          <cell r="K578">
            <v>9519</v>
          </cell>
          <cell r="L578">
            <v>9519</v>
          </cell>
          <cell r="M578">
            <v>9519</v>
          </cell>
          <cell r="N578">
            <v>9519</v>
          </cell>
          <cell r="O578">
            <v>9519</v>
          </cell>
          <cell r="P578">
            <v>9519</v>
          </cell>
          <cell r="Q578">
            <v>9519</v>
          </cell>
        </row>
        <row r="579"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</row>
        <row r="580"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</row>
        <row r="582"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</row>
        <row r="583"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</row>
        <row r="584"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</row>
        <row r="585"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</row>
        <row r="586"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</row>
        <row r="587"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</row>
        <row r="588"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</row>
        <row r="590"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</row>
        <row r="591"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</row>
        <row r="592"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</row>
        <row r="594"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</row>
        <row r="595"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</row>
        <row r="596"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</row>
        <row r="598"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</row>
        <row r="599"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</row>
        <row r="600">
          <cell r="F600">
            <v>4271.2120426399997</v>
          </cell>
          <cell r="G600">
            <v>4340.8120426400001</v>
          </cell>
          <cell r="H600">
            <v>4466.0920426399998</v>
          </cell>
          <cell r="I600">
            <v>4061.2120426400002</v>
          </cell>
          <cell r="J600">
            <v>4387.2120426399997</v>
          </cell>
          <cell r="K600">
            <v>3932.4920426400004</v>
          </cell>
          <cell r="L600">
            <v>4735.2120426399997</v>
          </cell>
          <cell r="M600">
            <v>3804.4520426400004</v>
          </cell>
          <cell r="N600">
            <v>4111.7820426400003</v>
          </cell>
          <cell r="O600">
            <v>3808.6920426400002</v>
          </cell>
          <cell r="P600">
            <v>4420.8120426400001</v>
          </cell>
          <cell r="Q600">
            <v>4365.3820426399998</v>
          </cell>
        </row>
        <row r="601"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</row>
        <row r="603"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</row>
        <row r="604"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</row>
        <row r="606"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</row>
        <row r="608"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</row>
        <row r="611"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</row>
        <row r="612"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</row>
        <row r="613"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</row>
        <row r="614"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</row>
        <row r="615"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</row>
        <row r="616"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</row>
        <row r="617"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</row>
        <row r="618"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</row>
        <row r="619"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</row>
        <row r="620"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</row>
        <row r="621"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</row>
        <row r="622">
          <cell r="F622">
            <v>1670.4</v>
          </cell>
          <cell r="G622">
            <v>1740</v>
          </cell>
          <cell r="H622">
            <v>1865.28</v>
          </cell>
          <cell r="I622">
            <v>1460.4</v>
          </cell>
          <cell r="J622">
            <v>1786.4</v>
          </cell>
          <cell r="K622">
            <v>1331.68</v>
          </cell>
          <cell r="L622">
            <v>2134.4</v>
          </cell>
          <cell r="M622">
            <v>1203.6400000000001</v>
          </cell>
          <cell r="N622">
            <v>1510.97</v>
          </cell>
          <cell r="O622">
            <v>1207.8800000000001</v>
          </cell>
          <cell r="P622">
            <v>1820</v>
          </cell>
          <cell r="Q622">
            <v>1764.57</v>
          </cell>
        </row>
        <row r="623"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</row>
        <row r="624"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</row>
        <row r="625"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</row>
        <row r="626"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</row>
        <row r="627"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</row>
        <row r="628"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</row>
        <row r="629"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</row>
        <row r="630"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</row>
        <row r="631"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</row>
        <row r="632"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</row>
        <row r="633"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</row>
        <row r="634">
          <cell r="F634">
            <v>2339</v>
          </cell>
          <cell r="G634">
            <v>2339</v>
          </cell>
          <cell r="H634">
            <v>2339</v>
          </cell>
          <cell r="I634">
            <v>2339</v>
          </cell>
          <cell r="J634">
            <v>2339</v>
          </cell>
          <cell r="K634">
            <v>2339</v>
          </cell>
          <cell r="L634">
            <v>2339</v>
          </cell>
          <cell r="M634">
            <v>2339</v>
          </cell>
          <cell r="N634">
            <v>2339</v>
          </cell>
          <cell r="O634">
            <v>2339</v>
          </cell>
          <cell r="P634">
            <v>2339</v>
          </cell>
          <cell r="Q634">
            <v>2339</v>
          </cell>
        </row>
        <row r="635"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</row>
        <row r="636"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</row>
        <row r="637"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</row>
        <row r="638"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</row>
        <row r="639"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</row>
        <row r="640"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</row>
        <row r="641"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</row>
        <row r="642"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</row>
        <row r="643"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</row>
        <row r="644">
          <cell r="F644">
            <v>261.81204264000002</v>
          </cell>
          <cell r="G644">
            <v>261.81204264000002</v>
          </cell>
          <cell r="H644">
            <v>261.81204264000002</v>
          </cell>
          <cell r="I644">
            <v>261.81204264000002</v>
          </cell>
          <cell r="J644">
            <v>261.81204264000002</v>
          </cell>
          <cell r="K644">
            <v>261.81204264000002</v>
          </cell>
          <cell r="L644">
            <v>261.81204264000002</v>
          </cell>
          <cell r="M644">
            <v>261.81204264000002</v>
          </cell>
          <cell r="N644">
            <v>261.81204264000002</v>
          </cell>
          <cell r="O644">
            <v>261.81204264000002</v>
          </cell>
          <cell r="P644">
            <v>261.81204264000002</v>
          </cell>
          <cell r="Q644">
            <v>261.81204264000002</v>
          </cell>
        </row>
        <row r="645"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</row>
        <row r="646"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</row>
        <row r="647"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</row>
        <row r="648"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</row>
        <row r="650"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</row>
        <row r="651"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</row>
        <row r="653"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</row>
        <row r="655"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</row>
        <row r="656"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</row>
        <row r="657"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</row>
        <row r="658"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</row>
        <row r="659"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</row>
        <row r="660"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</row>
        <row r="662"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</row>
        <row r="663"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</row>
        <row r="664"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</row>
        <row r="665"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</row>
        <row r="668"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</row>
        <row r="670"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</row>
        <row r="671"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</row>
        <row r="672"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</row>
        <row r="673"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</row>
        <row r="674"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</row>
        <row r="675"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</row>
        <row r="676"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</row>
        <row r="677">
          <cell r="F677">
            <v>40000</v>
          </cell>
          <cell r="G677">
            <v>40000</v>
          </cell>
          <cell r="H677">
            <v>40000</v>
          </cell>
          <cell r="I677">
            <v>40000</v>
          </cell>
          <cell r="J677">
            <v>40000</v>
          </cell>
          <cell r="K677">
            <v>40000</v>
          </cell>
          <cell r="L677">
            <v>40000</v>
          </cell>
          <cell r="M677">
            <v>40000</v>
          </cell>
          <cell r="N677">
            <v>40000</v>
          </cell>
          <cell r="O677">
            <v>40000</v>
          </cell>
          <cell r="P677">
            <v>40000</v>
          </cell>
          <cell r="Q677">
            <v>40000</v>
          </cell>
        </row>
        <row r="678">
          <cell r="F678">
            <v>40000</v>
          </cell>
          <cell r="G678">
            <v>40000</v>
          </cell>
          <cell r="H678">
            <v>40000</v>
          </cell>
          <cell r="I678">
            <v>40000</v>
          </cell>
          <cell r="J678">
            <v>40000</v>
          </cell>
          <cell r="K678">
            <v>40000</v>
          </cell>
          <cell r="L678">
            <v>40000</v>
          </cell>
          <cell r="M678">
            <v>40000</v>
          </cell>
          <cell r="N678">
            <v>40000</v>
          </cell>
          <cell r="O678">
            <v>40000</v>
          </cell>
          <cell r="P678">
            <v>40000</v>
          </cell>
          <cell r="Q678">
            <v>40000</v>
          </cell>
        </row>
        <row r="700">
          <cell r="F700">
            <v>29280.382440000001</v>
          </cell>
          <cell r="G700">
            <v>29280.382440000001</v>
          </cell>
          <cell r="H700">
            <v>29280.382440000001</v>
          </cell>
          <cell r="I700">
            <v>29280.382440000001</v>
          </cell>
          <cell r="J700">
            <v>29280.382440000001</v>
          </cell>
          <cell r="K700">
            <v>29280.382440000001</v>
          </cell>
          <cell r="L700">
            <v>29280.382440000001</v>
          </cell>
          <cell r="M700">
            <v>29280.382440000001</v>
          </cell>
          <cell r="N700">
            <v>29280.382440000001</v>
          </cell>
          <cell r="O700">
            <v>29280.382440000001</v>
          </cell>
          <cell r="P700">
            <v>29280.382440000001</v>
          </cell>
          <cell r="Q700">
            <v>29280.382440000001</v>
          </cell>
        </row>
        <row r="701"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</row>
        <row r="702">
          <cell r="F702">
            <v>0</v>
          </cell>
          <cell r="G702">
            <v>0</v>
          </cell>
          <cell r="H702">
            <v>2407.9261875000002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2407.9261875000002</v>
          </cell>
          <cell r="O702">
            <v>0</v>
          </cell>
          <cell r="P702">
            <v>0</v>
          </cell>
          <cell r="Q702">
            <v>0</v>
          </cell>
        </row>
        <row r="703">
          <cell r="F703">
            <v>3210.5682500000003</v>
          </cell>
          <cell r="G703">
            <v>3210.5682500000003</v>
          </cell>
          <cell r="H703">
            <v>3210.5682500000003</v>
          </cell>
          <cell r="I703">
            <v>3210.5682500000003</v>
          </cell>
          <cell r="J703">
            <v>3210.5682500000003</v>
          </cell>
          <cell r="K703">
            <v>3210.5682500000003</v>
          </cell>
          <cell r="L703">
            <v>3210.5682500000003</v>
          </cell>
          <cell r="M703">
            <v>3210.5682500000003</v>
          </cell>
          <cell r="N703">
            <v>3210.5682500000003</v>
          </cell>
          <cell r="O703">
            <v>3210.5682500000003</v>
          </cell>
          <cell r="P703">
            <v>3210.5682500000003</v>
          </cell>
          <cell r="Q703">
            <v>3210.5682500000003</v>
          </cell>
        </row>
        <row r="704"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</row>
        <row r="705"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</row>
        <row r="706"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</row>
        <row r="707"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</row>
        <row r="708"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</row>
        <row r="709">
          <cell r="F709">
            <v>6820</v>
          </cell>
          <cell r="G709">
            <v>6820</v>
          </cell>
          <cell r="H709">
            <v>6820</v>
          </cell>
          <cell r="I709">
            <v>6820</v>
          </cell>
          <cell r="J709">
            <v>6820</v>
          </cell>
          <cell r="K709">
            <v>6820</v>
          </cell>
          <cell r="L709">
            <v>6820</v>
          </cell>
          <cell r="M709">
            <v>6820</v>
          </cell>
          <cell r="N709">
            <v>6820</v>
          </cell>
          <cell r="O709">
            <v>6820</v>
          </cell>
          <cell r="P709">
            <v>6820</v>
          </cell>
          <cell r="Q709">
            <v>6820</v>
          </cell>
        </row>
        <row r="710"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</row>
        <row r="711"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</row>
        <row r="712"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</row>
        <row r="713"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</row>
        <row r="714"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</row>
        <row r="715"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</row>
        <row r="716"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</row>
        <row r="717"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</row>
        <row r="718"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</row>
        <row r="720"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</row>
        <row r="721"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</row>
        <row r="722"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</row>
        <row r="723"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</row>
        <row r="726">
          <cell r="F726">
            <v>6820</v>
          </cell>
          <cell r="G726">
            <v>6820</v>
          </cell>
          <cell r="H726">
            <v>6820</v>
          </cell>
          <cell r="I726">
            <v>6820</v>
          </cell>
          <cell r="J726">
            <v>6820</v>
          </cell>
          <cell r="K726">
            <v>6820</v>
          </cell>
          <cell r="L726">
            <v>6820</v>
          </cell>
          <cell r="M726">
            <v>6820</v>
          </cell>
          <cell r="N726">
            <v>6820</v>
          </cell>
          <cell r="O726">
            <v>6820</v>
          </cell>
          <cell r="P726">
            <v>6820</v>
          </cell>
          <cell r="Q726">
            <v>6820</v>
          </cell>
        </row>
        <row r="727"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</row>
        <row r="728"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</row>
        <row r="729"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</row>
        <row r="731"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</row>
        <row r="732"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</row>
        <row r="733"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</row>
        <row r="734"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</row>
        <row r="735"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</row>
        <row r="736"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</row>
        <row r="737">
          <cell r="F737">
            <v>3799.9117732</v>
          </cell>
          <cell r="G737">
            <v>3799.9117732</v>
          </cell>
          <cell r="H737">
            <v>3799.9117732</v>
          </cell>
          <cell r="I737">
            <v>3799.9117732</v>
          </cell>
          <cell r="J737">
            <v>3799.9117732</v>
          </cell>
          <cell r="K737">
            <v>3799.9117732</v>
          </cell>
          <cell r="L737">
            <v>3799.9117732</v>
          </cell>
          <cell r="M737">
            <v>3799.9117732</v>
          </cell>
          <cell r="N737">
            <v>3799.9117732</v>
          </cell>
          <cell r="O737">
            <v>3799.9117732</v>
          </cell>
          <cell r="P737">
            <v>3799.9117732</v>
          </cell>
          <cell r="Q737">
            <v>3799.9117732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</row>
        <row r="739"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</row>
        <row r="740"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</row>
        <row r="741"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</row>
        <row r="742"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</row>
        <row r="744"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</row>
        <row r="745"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</row>
        <row r="746"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</row>
        <row r="747"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</row>
        <row r="748"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</row>
        <row r="749"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</row>
        <row r="750"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</row>
        <row r="751"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</row>
        <row r="752"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</row>
        <row r="753"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</row>
        <row r="754"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</row>
        <row r="755"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</row>
        <row r="756"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</row>
        <row r="757"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</row>
        <row r="759"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</row>
        <row r="760"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</row>
        <row r="762"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</row>
        <row r="764"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</row>
        <row r="765"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</row>
        <row r="766"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</row>
        <row r="767"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</row>
        <row r="768"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</row>
        <row r="769"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</row>
        <row r="770"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</row>
        <row r="771"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</row>
        <row r="772"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</row>
        <row r="773">
          <cell r="F773">
            <v>3577</v>
          </cell>
          <cell r="G773">
            <v>3577</v>
          </cell>
          <cell r="H773">
            <v>3577</v>
          </cell>
          <cell r="I773">
            <v>3577</v>
          </cell>
          <cell r="J773">
            <v>3577</v>
          </cell>
          <cell r="K773">
            <v>3577</v>
          </cell>
          <cell r="L773">
            <v>3577</v>
          </cell>
          <cell r="M773">
            <v>3577</v>
          </cell>
          <cell r="N773">
            <v>3577</v>
          </cell>
          <cell r="O773">
            <v>3577</v>
          </cell>
          <cell r="P773">
            <v>3577</v>
          </cell>
          <cell r="Q773">
            <v>3577</v>
          </cell>
        </row>
        <row r="774"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</row>
        <row r="775"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</row>
        <row r="776"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</row>
        <row r="777"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</row>
        <row r="778"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</row>
        <row r="779"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</row>
        <row r="780"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</row>
        <row r="781">
          <cell r="F781">
            <v>222.9117732</v>
          </cell>
          <cell r="G781">
            <v>222.9117732</v>
          </cell>
          <cell r="H781">
            <v>222.9117732</v>
          </cell>
          <cell r="I781">
            <v>222.9117732</v>
          </cell>
          <cell r="J781">
            <v>222.9117732</v>
          </cell>
          <cell r="K781">
            <v>222.9117732</v>
          </cell>
          <cell r="L781">
            <v>222.9117732</v>
          </cell>
          <cell r="M781">
            <v>222.9117732</v>
          </cell>
          <cell r="N781">
            <v>222.9117732</v>
          </cell>
          <cell r="O781">
            <v>222.9117732</v>
          </cell>
          <cell r="P781">
            <v>222.9117732</v>
          </cell>
          <cell r="Q781">
            <v>222.9117732</v>
          </cell>
        </row>
        <row r="782"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</row>
        <row r="783">
          <cell r="F783">
            <v>148642</v>
          </cell>
          <cell r="G783">
            <v>148642</v>
          </cell>
          <cell r="H783">
            <v>148642</v>
          </cell>
          <cell r="I783">
            <v>148642</v>
          </cell>
          <cell r="J783">
            <v>148642</v>
          </cell>
          <cell r="K783">
            <v>148642</v>
          </cell>
          <cell r="L783">
            <v>148642</v>
          </cell>
          <cell r="M783">
            <v>148642</v>
          </cell>
          <cell r="N783">
            <v>148642</v>
          </cell>
          <cell r="O783">
            <v>148642</v>
          </cell>
          <cell r="P783">
            <v>148642</v>
          </cell>
          <cell r="Q783">
            <v>148642</v>
          </cell>
        </row>
        <row r="784"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</row>
        <row r="785"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</row>
        <row r="786"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</row>
        <row r="787"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</row>
        <row r="788"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</row>
        <row r="789"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</row>
        <row r="790"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</row>
        <row r="791">
          <cell r="F791">
            <v>148642</v>
          </cell>
          <cell r="G791">
            <v>148642</v>
          </cell>
          <cell r="H791">
            <v>148642</v>
          </cell>
          <cell r="I791">
            <v>148642</v>
          </cell>
          <cell r="J791">
            <v>148642</v>
          </cell>
          <cell r="K791">
            <v>148642</v>
          </cell>
          <cell r="L791">
            <v>148642</v>
          </cell>
          <cell r="M791">
            <v>148642</v>
          </cell>
          <cell r="N791">
            <v>148642</v>
          </cell>
          <cell r="O791">
            <v>148642</v>
          </cell>
          <cell r="P791">
            <v>148642</v>
          </cell>
          <cell r="Q791">
            <v>148642</v>
          </cell>
        </row>
        <row r="792"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</row>
        <row r="793"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</row>
        <row r="794"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</row>
        <row r="795"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</row>
        <row r="796"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</row>
        <row r="797"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</row>
        <row r="798"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</row>
        <row r="799"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</row>
        <row r="800"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</row>
        <row r="801"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</row>
        <row r="802"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</row>
        <row r="803"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</row>
        <row r="804"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</row>
        <row r="805"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</row>
        <row r="806"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</row>
        <row r="807"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</row>
        <row r="808"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</row>
        <row r="809"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</row>
        <row r="810"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</row>
        <row r="811"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</row>
        <row r="812"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</row>
        <row r="813"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</row>
        <row r="814"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</row>
        <row r="815"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</row>
        <row r="837">
          <cell r="F837">
            <v>56919.863808000002</v>
          </cell>
          <cell r="G837">
            <v>56919.863808000002</v>
          </cell>
          <cell r="H837">
            <v>56919.863808000002</v>
          </cell>
          <cell r="I837">
            <v>56919.863808000002</v>
          </cell>
          <cell r="J837">
            <v>56919.863808000002</v>
          </cell>
          <cell r="K837">
            <v>56919.863808000002</v>
          </cell>
          <cell r="L837">
            <v>56919.863808000002</v>
          </cell>
          <cell r="M837">
            <v>56919.863808000002</v>
          </cell>
          <cell r="N837">
            <v>56919.863808000002</v>
          </cell>
          <cell r="O837">
            <v>56919.863808000002</v>
          </cell>
          <cell r="P837">
            <v>56919.863808000002</v>
          </cell>
          <cell r="Q837">
            <v>56919.863808000002</v>
          </cell>
        </row>
        <row r="838"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</row>
        <row r="839">
          <cell r="F839">
            <v>0</v>
          </cell>
          <cell r="G839">
            <v>0</v>
          </cell>
          <cell r="H839">
            <v>1563.4238907789475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1563.4238907789475</v>
          </cell>
          <cell r="O839">
            <v>0</v>
          </cell>
          <cell r="P839">
            <v>0</v>
          </cell>
          <cell r="Q839">
            <v>0</v>
          </cell>
        </row>
        <row r="840">
          <cell r="F840">
            <v>6241.2131368421069</v>
          </cell>
          <cell r="G840">
            <v>6241.2131368421069</v>
          </cell>
          <cell r="H840">
            <v>6241.2131368421069</v>
          </cell>
          <cell r="I840">
            <v>6241.2131368421069</v>
          </cell>
          <cell r="J840">
            <v>6241.2131368421069</v>
          </cell>
          <cell r="K840">
            <v>6241.2131368421069</v>
          </cell>
          <cell r="L840">
            <v>6241.2131368421069</v>
          </cell>
          <cell r="M840">
            <v>6241.2131368421069</v>
          </cell>
          <cell r="N840">
            <v>6241.2131368421069</v>
          </cell>
          <cell r="O840">
            <v>6241.2131368421069</v>
          </cell>
          <cell r="P840">
            <v>6241.2131368421069</v>
          </cell>
          <cell r="Q840">
            <v>6241.2131368421069</v>
          </cell>
        </row>
        <row r="841"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</row>
        <row r="842"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</row>
        <row r="843"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</row>
        <row r="844"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</row>
        <row r="845"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</row>
        <row r="846">
          <cell r="F846">
            <v>5976</v>
          </cell>
          <cell r="G846">
            <v>5976</v>
          </cell>
          <cell r="H846">
            <v>5976</v>
          </cell>
          <cell r="I846">
            <v>5976</v>
          </cell>
          <cell r="J846">
            <v>5976</v>
          </cell>
          <cell r="K846">
            <v>5976</v>
          </cell>
          <cell r="L846">
            <v>5976</v>
          </cell>
          <cell r="M846">
            <v>5976</v>
          </cell>
          <cell r="N846">
            <v>5976</v>
          </cell>
          <cell r="O846">
            <v>5976</v>
          </cell>
          <cell r="P846">
            <v>5976</v>
          </cell>
          <cell r="Q846">
            <v>5976</v>
          </cell>
        </row>
        <row r="847"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</row>
        <row r="848"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</row>
        <row r="849"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</row>
        <row r="850"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</row>
        <row r="851"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</row>
        <row r="852"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</row>
        <row r="853"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</row>
        <row r="854"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</row>
        <row r="855"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</row>
        <row r="856"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</row>
        <row r="857"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</row>
        <row r="858"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</row>
        <row r="859"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</row>
        <row r="860"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</row>
        <row r="861"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</row>
        <row r="862"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</row>
        <row r="863">
          <cell r="F863">
            <v>5976</v>
          </cell>
          <cell r="G863">
            <v>5976</v>
          </cell>
          <cell r="H863">
            <v>5976</v>
          </cell>
          <cell r="I863">
            <v>5976</v>
          </cell>
          <cell r="J863">
            <v>5976</v>
          </cell>
          <cell r="K863">
            <v>5976</v>
          </cell>
          <cell r="L863">
            <v>5976</v>
          </cell>
          <cell r="M863">
            <v>5976</v>
          </cell>
          <cell r="N863">
            <v>5976</v>
          </cell>
          <cell r="O863">
            <v>5976</v>
          </cell>
          <cell r="P863">
            <v>5976</v>
          </cell>
          <cell r="Q863">
            <v>5976</v>
          </cell>
        </row>
        <row r="864"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</row>
        <row r="865"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</row>
        <row r="866"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</row>
        <row r="867"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</row>
        <row r="868"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</row>
        <row r="869"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</row>
        <row r="870"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</row>
        <row r="871"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</row>
        <row r="872"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</row>
        <row r="873"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</row>
        <row r="874">
          <cell r="F874">
            <v>103844.02506296001</v>
          </cell>
          <cell r="G874">
            <v>103844.02506296001</v>
          </cell>
          <cell r="H874">
            <v>103844.02506296001</v>
          </cell>
          <cell r="I874">
            <v>103844.02506296001</v>
          </cell>
          <cell r="J874">
            <v>103844.02506296001</v>
          </cell>
          <cell r="K874">
            <v>103844.02506296001</v>
          </cell>
          <cell r="L874">
            <v>103844.02506296001</v>
          </cell>
          <cell r="M874">
            <v>103844.02506296001</v>
          </cell>
          <cell r="N874">
            <v>103844.02506296001</v>
          </cell>
          <cell r="O874">
            <v>103844.02506296001</v>
          </cell>
          <cell r="P874">
            <v>103844.02506296001</v>
          </cell>
          <cell r="Q874">
            <v>103844.02506296001</v>
          </cell>
        </row>
        <row r="875"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</row>
        <row r="876"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</row>
        <row r="877"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</row>
        <row r="878"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</row>
        <row r="879"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</row>
        <row r="880"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</row>
        <row r="881"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</row>
        <row r="882"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</row>
        <row r="883"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</row>
        <row r="884"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</row>
        <row r="885"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</row>
        <row r="886"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</row>
        <row r="887"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</row>
        <row r="888"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</row>
        <row r="889"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</row>
        <row r="890"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</row>
        <row r="891"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</row>
        <row r="892"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</row>
        <row r="893"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</row>
        <row r="894"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</row>
        <row r="895"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</row>
        <row r="896">
          <cell r="F896">
            <v>150</v>
          </cell>
          <cell r="G896">
            <v>150</v>
          </cell>
          <cell r="H896">
            <v>150</v>
          </cell>
          <cell r="I896">
            <v>150</v>
          </cell>
          <cell r="J896">
            <v>150</v>
          </cell>
          <cell r="K896">
            <v>150</v>
          </cell>
          <cell r="L896">
            <v>150</v>
          </cell>
          <cell r="M896">
            <v>150</v>
          </cell>
          <cell r="N896">
            <v>150</v>
          </cell>
          <cell r="O896">
            <v>150</v>
          </cell>
          <cell r="P896">
            <v>150</v>
          </cell>
          <cell r="Q896">
            <v>150</v>
          </cell>
        </row>
        <row r="897"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</row>
        <row r="898"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</row>
        <row r="899">
          <cell r="F899">
            <v>2244</v>
          </cell>
          <cell r="G899">
            <v>2244</v>
          </cell>
          <cell r="H899">
            <v>2244</v>
          </cell>
          <cell r="I899">
            <v>2244</v>
          </cell>
          <cell r="J899">
            <v>2244</v>
          </cell>
          <cell r="K899">
            <v>2244</v>
          </cell>
          <cell r="L899">
            <v>2244</v>
          </cell>
          <cell r="M899">
            <v>2244</v>
          </cell>
          <cell r="N899">
            <v>2244</v>
          </cell>
          <cell r="O899">
            <v>2244</v>
          </cell>
          <cell r="P899">
            <v>2244</v>
          </cell>
          <cell r="Q899">
            <v>2244</v>
          </cell>
        </row>
        <row r="900">
          <cell r="F900">
            <v>99766</v>
          </cell>
          <cell r="G900">
            <v>99766</v>
          </cell>
          <cell r="H900">
            <v>99766</v>
          </cell>
          <cell r="I900">
            <v>99766</v>
          </cell>
          <cell r="J900">
            <v>99766</v>
          </cell>
          <cell r="K900">
            <v>99766</v>
          </cell>
          <cell r="L900">
            <v>99766</v>
          </cell>
          <cell r="M900">
            <v>99766</v>
          </cell>
          <cell r="N900">
            <v>99766</v>
          </cell>
          <cell r="O900">
            <v>99766</v>
          </cell>
          <cell r="P900">
            <v>99766</v>
          </cell>
          <cell r="Q900">
            <v>99766</v>
          </cell>
        </row>
        <row r="901"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</row>
        <row r="902"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</row>
        <row r="903"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</row>
        <row r="904"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</row>
        <row r="905"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</row>
        <row r="906"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</row>
        <row r="907"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</row>
        <row r="908">
          <cell r="F908">
            <v>1300</v>
          </cell>
          <cell r="G908">
            <v>1300</v>
          </cell>
          <cell r="H908">
            <v>1300</v>
          </cell>
          <cell r="I908">
            <v>1300</v>
          </cell>
          <cell r="J908">
            <v>1300</v>
          </cell>
          <cell r="K908">
            <v>1300</v>
          </cell>
          <cell r="L908">
            <v>1300</v>
          </cell>
          <cell r="M908">
            <v>1300</v>
          </cell>
          <cell r="N908">
            <v>1300</v>
          </cell>
          <cell r="O908">
            <v>1300</v>
          </cell>
          <cell r="P908">
            <v>1300</v>
          </cell>
          <cell r="Q908">
            <v>1300</v>
          </cell>
        </row>
        <row r="909"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</row>
        <row r="910"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</row>
        <row r="911"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</row>
        <row r="912"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</row>
        <row r="913"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</row>
        <row r="914"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</row>
        <row r="915"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</row>
        <row r="916"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</row>
        <row r="917"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</row>
        <row r="918">
          <cell r="F918">
            <v>384.02506296000001</v>
          </cell>
          <cell r="G918">
            <v>384.02506296000001</v>
          </cell>
          <cell r="H918">
            <v>384.02506296000001</v>
          </cell>
          <cell r="I918">
            <v>384.02506296000001</v>
          </cell>
          <cell r="J918">
            <v>384.02506296000001</v>
          </cell>
          <cell r="K918">
            <v>384.02506296000001</v>
          </cell>
          <cell r="L918">
            <v>384.02506296000001</v>
          </cell>
          <cell r="M918">
            <v>384.02506296000001</v>
          </cell>
          <cell r="N918">
            <v>384.02506296000001</v>
          </cell>
          <cell r="O918">
            <v>384.02506296000001</v>
          </cell>
          <cell r="P918">
            <v>384.02506296000001</v>
          </cell>
          <cell r="Q918">
            <v>384.02506296000001</v>
          </cell>
        </row>
        <row r="919"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</row>
        <row r="920"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</row>
        <row r="921"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</row>
        <row r="922"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</row>
        <row r="923"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</row>
        <row r="924"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</row>
        <row r="925"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</row>
        <row r="926"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</row>
        <row r="927"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</row>
        <row r="928"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</row>
        <row r="929"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</row>
        <row r="930"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</row>
        <row r="931"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</row>
        <row r="932"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</row>
        <row r="933"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</row>
        <row r="934"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</row>
        <row r="935"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</row>
        <row r="936"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</row>
        <row r="937"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</row>
        <row r="938"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</row>
        <row r="939"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</row>
        <row r="940"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</row>
        <row r="941"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</row>
        <row r="942">
          <cell r="F942">
            <v>0</v>
          </cell>
          <cell r="G942">
            <v>1326282</v>
          </cell>
          <cell r="H942">
            <v>1326282</v>
          </cell>
          <cell r="I942">
            <v>1326282</v>
          </cell>
          <cell r="J942">
            <v>1326282</v>
          </cell>
          <cell r="K942">
            <v>1326282</v>
          </cell>
          <cell r="L942">
            <v>1326282</v>
          </cell>
          <cell r="M942">
            <v>1326282</v>
          </cell>
          <cell r="N942">
            <v>1326282</v>
          </cell>
          <cell r="O942">
            <v>1326282</v>
          </cell>
          <cell r="P942">
            <v>1326282</v>
          </cell>
          <cell r="Q942">
            <v>8693080</v>
          </cell>
        </row>
        <row r="943"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</row>
        <row r="944"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</row>
        <row r="945"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</row>
        <row r="946"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8693080</v>
          </cell>
        </row>
        <row r="947">
          <cell r="F947">
            <v>0</v>
          </cell>
          <cell r="G947">
            <v>1326282</v>
          </cell>
          <cell r="H947">
            <v>1326282</v>
          </cell>
          <cell r="I947">
            <v>1326282</v>
          </cell>
          <cell r="J947">
            <v>1326282</v>
          </cell>
          <cell r="K947">
            <v>1326282</v>
          </cell>
          <cell r="L947">
            <v>1326282</v>
          </cell>
          <cell r="M947">
            <v>1326282</v>
          </cell>
          <cell r="N947">
            <v>1326282</v>
          </cell>
          <cell r="O947">
            <v>1326282</v>
          </cell>
          <cell r="P947">
            <v>1326282</v>
          </cell>
          <cell r="Q947">
            <v>0</v>
          </cell>
        </row>
        <row r="948"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</row>
        <row r="949"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</row>
        <row r="950"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</row>
        <row r="951"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</row>
        <row r="952"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</row>
        <row r="975">
          <cell r="F975">
            <v>30254.928808000004</v>
          </cell>
          <cell r="G975">
            <v>30254.928808000004</v>
          </cell>
          <cell r="H975">
            <v>30254.928808000004</v>
          </cell>
          <cell r="I975">
            <v>30254.928808000004</v>
          </cell>
          <cell r="J975">
            <v>30254.928808000004</v>
          </cell>
          <cell r="K975">
            <v>30254.928808000004</v>
          </cell>
          <cell r="L975">
            <v>30254.928808000004</v>
          </cell>
          <cell r="M975">
            <v>30254.928808000004</v>
          </cell>
          <cell r="N975">
            <v>30254.928808000004</v>
          </cell>
          <cell r="O975">
            <v>30254.928808000004</v>
          </cell>
          <cell r="P975">
            <v>30254.928808000004</v>
          </cell>
          <cell r="Q975">
            <v>30254.928808000004</v>
          </cell>
        </row>
        <row r="976"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</row>
        <row r="977">
          <cell r="F977">
            <v>0</v>
          </cell>
          <cell r="G977">
            <v>0</v>
          </cell>
          <cell r="H977">
            <v>831.0153142986843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831.0153142986843</v>
          </cell>
          <cell r="O977">
            <v>0</v>
          </cell>
          <cell r="P977">
            <v>0</v>
          </cell>
          <cell r="Q977">
            <v>0</v>
          </cell>
        </row>
        <row r="978">
          <cell r="F978">
            <v>3317.4264043859657</v>
          </cell>
          <cell r="G978">
            <v>3317.4264043859657</v>
          </cell>
          <cell r="H978">
            <v>3317.4264043859657</v>
          </cell>
          <cell r="I978">
            <v>3317.4264043859657</v>
          </cell>
          <cell r="J978">
            <v>3317.4264043859657</v>
          </cell>
          <cell r="K978">
            <v>3317.4264043859657</v>
          </cell>
          <cell r="L978">
            <v>3317.4264043859657</v>
          </cell>
          <cell r="M978">
            <v>3317.4264043859657</v>
          </cell>
          <cell r="N978">
            <v>3317.4264043859657</v>
          </cell>
          <cell r="O978">
            <v>3317.4264043859657</v>
          </cell>
          <cell r="P978">
            <v>3317.4264043859657</v>
          </cell>
          <cell r="Q978">
            <v>3317.4264043859657</v>
          </cell>
        </row>
        <row r="979"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</row>
        <row r="980"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</row>
        <row r="981"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</row>
        <row r="982"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</row>
        <row r="983"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</row>
        <row r="984">
          <cell r="F984">
            <v>9847</v>
          </cell>
          <cell r="G984">
            <v>9847</v>
          </cell>
          <cell r="H984">
            <v>9847</v>
          </cell>
          <cell r="I984">
            <v>9847</v>
          </cell>
          <cell r="J984">
            <v>9847</v>
          </cell>
          <cell r="K984">
            <v>9847</v>
          </cell>
          <cell r="L984">
            <v>9847</v>
          </cell>
          <cell r="M984">
            <v>9847</v>
          </cell>
          <cell r="N984">
            <v>9847</v>
          </cell>
          <cell r="O984">
            <v>9847</v>
          </cell>
          <cell r="P984">
            <v>9847</v>
          </cell>
          <cell r="Q984">
            <v>9847</v>
          </cell>
        </row>
        <row r="985"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</row>
        <row r="986"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</row>
        <row r="987"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</row>
        <row r="988"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</row>
        <row r="989"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</row>
        <row r="990"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</row>
        <row r="991"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</row>
        <row r="992"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</row>
        <row r="993"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</row>
        <row r="994"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</row>
        <row r="995"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</row>
        <row r="996"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</row>
        <row r="997"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</row>
        <row r="998"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</row>
        <row r="999"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</row>
        <row r="1000"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</row>
        <row r="1001">
          <cell r="F1001">
            <v>9847</v>
          </cell>
          <cell r="G1001">
            <v>9847</v>
          </cell>
          <cell r="H1001">
            <v>9847</v>
          </cell>
          <cell r="I1001">
            <v>9847</v>
          </cell>
          <cell r="J1001">
            <v>9847</v>
          </cell>
          <cell r="K1001">
            <v>9847</v>
          </cell>
          <cell r="L1001">
            <v>9847</v>
          </cell>
          <cell r="M1001">
            <v>9847</v>
          </cell>
          <cell r="N1001">
            <v>9847</v>
          </cell>
          <cell r="O1001">
            <v>9847</v>
          </cell>
          <cell r="P1001">
            <v>9847</v>
          </cell>
          <cell r="Q1001">
            <v>9847</v>
          </cell>
        </row>
        <row r="1002"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</row>
        <row r="1003"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</row>
        <row r="1004"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</row>
        <row r="1005"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</row>
        <row r="1006"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</row>
        <row r="1007"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</row>
        <row r="1008"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</row>
        <row r="1009"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</row>
        <row r="1010"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</row>
        <row r="1011">
          <cell r="F1011">
            <v>0</v>
          </cell>
          <cell r="G1011">
            <v>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</row>
        <row r="1012">
          <cell r="F1012">
            <v>11503.811452</v>
          </cell>
          <cell r="G1012">
            <v>11503.811452</v>
          </cell>
          <cell r="H1012">
            <v>11503.811452</v>
          </cell>
          <cell r="I1012">
            <v>11503.811452</v>
          </cell>
          <cell r="J1012">
            <v>11503.811452</v>
          </cell>
          <cell r="K1012">
            <v>11503.811452</v>
          </cell>
          <cell r="L1012">
            <v>11503.811452</v>
          </cell>
          <cell r="M1012">
            <v>11503.811452</v>
          </cell>
          <cell r="N1012">
            <v>11503.811452</v>
          </cell>
          <cell r="O1012">
            <v>11503.811452</v>
          </cell>
          <cell r="P1012">
            <v>11503.811452</v>
          </cell>
          <cell r="Q1012">
            <v>11503.811452</v>
          </cell>
        </row>
        <row r="1013"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</row>
        <row r="1014"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</row>
        <row r="1015"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</row>
        <row r="1016"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</row>
        <row r="1017"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</row>
        <row r="1018"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</row>
        <row r="1019"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</row>
        <row r="1020">
          <cell r="F1020">
            <v>5000</v>
          </cell>
          <cell r="G1020">
            <v>5000</v>
          </cell>
          <cell r="H1020">
            <v>5000</v>
          </cell>
          <cell r="I1020">
            <v>5000</v>
          </cell>
          <cell r="J1020">
            <v>5000</v>
          </cell>
          <cell r="K1020">
            <v>5000</v>
          </cell>
          <cell r="L1020">
            <v>5000</v>
          </cell>
          <cell r="M1020">
            <v>5000</v>
          </cell>
          <cell r="N1020">
            <v>5000</v>
          </cell>
          <cell r="O1020">
            <v>5000</v>
          </cell>
          <cell r="P1020">
            <v>5000</v>
          </cell>
          <cell r="Q1020">
            <v>5000</v>
          </cell>
        </row>
        <row r="1021"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</row>
        <row r="1022"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</row>
        <row r="1023"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</row>
        <row r="1024"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</row>
        <row r="1025"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</row>
        <row r="1026"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</row>
        <row r="1027"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</row>
        <row r="1028"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</row>
        <row r="1029"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</row>
        <row r="1030"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</row>
        <row r="1031"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</row>
        <row r="1032"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</row>
        <row r="1033"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</row>
        <row r="1034"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</row>
        <row r="1035"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</row>
        <row r="1036"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</row>
        <row r="1037"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</row>
        <row r="1038"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</row>
        <row r="1039"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</row>
        <row r="1040">
          <cell r="F1040">
            <v>0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</row>
        <row r="1041"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</row>
        <row r="1042">
          <cell r="F1042">
            <v>5042</v>
          </cell>
          <cell r="G1042">
            <v>5042</v>
          </cell>
          <cell r="H1042">
            <v>5042</v>
          </cell>
          <cell r="I1042">
            <v>5042</v>
          </cell>
          <cell r="J1042">
            <v>5042</v>
          </cell>
          <cell r="K1042">
            <v>5042</v>
          </cell>
          <cell r="L1042">
            <v>5042</v>
          </cell>
          <cell r="M1042">
            <v>5042</v>
          </cell>
          <cell r="N1042">
            <v>5042</v>
          </cell>
          <cell r="O1042">
            <v>5042</v>
          </cell>
          <cell r="P1042">
            <v>5042</v>
          </cell>
          <cell r="Q1042">
            <v>5042</v>
          </cell>
        </row>
        <row r="1043"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</row>
        <row r="1044">
          <cell r="F1044">
            <v>0</v>
          </cell>
          <cell r="G1044">
            <v>0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</row>
        <row r="1045"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</row>
        <row r="1046">
          <cell r="F1046">
            <v>1200</v>
          </cell>
          <cell r="G1046">
            <v>1200</v>
          </cell>
          <cell r="H1046">
            <v>1200</v>
          </cell>
          <cell r="I1046">
            <v>1200</v>
          </cell>
          <cell r="J1046">
            <v>1200</v>
          </cell>
          <cell r="K1046">
            <v>1200</v>
          </cell>
          <cell r="L1046">
            <v>1200</v>
          </cell>
          <cell r="M1046">
            <v>1200</v>
          </cell>
          <cell r="N1046">
            <v>1200</v>
          </cell>
          <cell r="O1046">
            <v>1200</v>
          </cell>
          <cell r="P1046">
            <v>1200</v>
          </cell>
          <cell r="Q1046">
            <v>1200</v>
          </cell>
        </row>
        <row r="1047"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</row>
        <row r="1048">
          <cell r="F1048">
            <v>0</v>
          </cell>
          <cell r="G1048">
            <v>0</v>
          </cell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</row>
        <row r="1049"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</row>
        <row r="1050">
          <cell r="F1050">
            <v>0</v>
          </cell>
          <cell r="G1050">
            <v>0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</row>
        <row r="1051"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</row>
        <row r="1052"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</row>
        <row r="1053"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</row>
        <row r="1054"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</row>
        <row r="1055">
          <cell r="F1055">
            <v>0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</row>
        <row r="1056">
          <cell r="F1056">
            <v>261.81145199999997</v>
          </cell>
          <cell r="G1056">
            <v>261.81145199999997</v>
          </cell>
          <cell r="H1056">
            <v>261.81145199999997</v>
          </cell>
          <cell r="I1056">
            <v>261.81145199999997</v>
          </cell>
          <cell r="J1056">
            <v>261.81145199999997</v>
          </cell>
          <cell r="K1056">
            <v>261.81145199999997</v>
          </cell>
          <cell r="L1056">
            <v>261.81145199999997</v>
          </cell>
          <cell r="M1056">
            <v>261.81145199999997</v>
          </cell>
          <cell r="N1056">
            <v>261.81145199999997</v>
          </cell>
          <cell r="O1056">
            <v>261.81145199999997</v>
          </cell>
          <cell r="P1056">
            <v>261.81145199999997</v>
          </cell>
          <cell r="Q1056">
            <v>261.81145199999997</v>
          </cell>
        </row>
        <row r="1057"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</row>
        <row r="1058">
          <cell r="F1058">
            <v>17500</v>
          </cell>
          <cell r="G1058">
            <v>17500</v>
          </cell>
          <cell r="H1058">
            <v>17500</v>
          </cell>
          <cell r="I1058">
            <v>17500</v>
          </cell>
          <cell r="J1058">
            <v>17500</v>
          </cell>
          <cell r="K1058">
            <v>17500</v>
          </cell>
          <cell r="L1058">
            <v>17500</v>
          </cell>
          <cell r="M1058">
            <v>17500</v>
          </cell>
          <cell r="N1058">
            <v>17500</v>
          </cell>
          <cell r="O1058">
            <v>17500</v>
          </cell>
          <cell r="P1058">
            <v>17500</v>
          </cell>
          <cell r="Q1058">
            <v>17500</v>
          </cell>
        </row>
        <row r="1059">
          <cell r="F1059">
            <v>17500</v>
          </cell>
          <cell r="G1059">
            <v>17500</v>
          </cell>
          <cell r="H1059">
            <v>17500</v>
          </cell>
          <cell r="I1059">
            <v>17500</v>
          </cell>
          <cell r="J1059">
            <v>17500</v>
          </cell>
          <cell r="K1059">
            <v>17500</v>
          </cell>
          <cell r="L1059">
            <v>17500</v>
          </cell>
          <cell r="M1059">
            <v>17500</v>
          </cell>
          <cell r="N1059">
            <v>17500</v>
          </cell>
          <cell r="O1059">
            <v>17500</v>
          </cell>
          <cell r="P1059">
            <v>17500</v>
          </cell>
          <cell r="Q1059">
            <v>17500</v>
          </cell>
        </row>
        <row r="1060"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</row>
        <row r="1061"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</row>
        <row r="1062"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</row>
        <row r="1063"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</row>
        <row r="1064"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</row>
        <row r="1065"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</row>
        <row r="1066"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</row>
        <row r="1067"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</row>
        <row r="1068"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</row>
        <row r="1069">
          <cell r="F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</row>
        <row r="1070"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</row>
        <row r="1071"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</row>
        <row r="1072"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</row>
        <row r="1073"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</row>
        <row r="1074"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</row>
        <row r="1075"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</row>
        <row r="1076"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</row>
        <row r="1077"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</row>
        <row r="1078"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</row>
        <row r="1079"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</row>
        <row r="1080"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</row>
        <row r="1081"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</row>
        <row r="1082"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</row>
        <row r="1083"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</row>
        <row r="1084"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</row>
        <row r="1085"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</row>
        <row r="1086"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</row>
        <row r="1087"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</row>
        <row r="1088"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</row>
        <row r="1089"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</row>
        <row r="1090"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</row>
        <row r="1113">
          <cell r="F1113">
            <v>24240.933032000001</v>
          </cell>
          <cell r="G1113">
            <v>24240.933032000001</v>
          </cell>
          <cell r="H1113">
            <v>24240.933032000001</v>
          </cell>
          <cell r="I1113">
            <v>24240.933032000001</v>
          </cell>
          <cell r="J1113">
            <v>24240.933032000001</v>
          </cell>
          <cell r="K1113">
            <v>24240.933032000001</v>
          </cell>
          <cell r="L1113">
            <v>24240.933032000001</v>
          </cell>
          <cell r="M1113">
            <v>24240.933032000001</v>
          </cell>
          <cell r="N1113">
            <v>24240.933032000001</v>
          </cell>
          <cell r="O1113">
            <v>24240.933032000001</v>
          </cell>
          <cell r="P1113">
            <v>24240.933032000001</v>
          </cell>
          <cell r="Q1113">
            <v>24240.933032000001</v>
          </cell>
        </row>
        <row r="1114"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</row>
        <row r="1115"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</row>
        <row r="1116">
          <cell r="F1116">
            <v>0</v>
          </cell>
          <cell r="G1116">
            <v>0</v>
          </cell>
          <cell r="H1116">
            <v>665.8282592671053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665.8282592671053</v>
          </cell>
          <cell r="O1116">
            <v>0</v>
          </cell>
          <cell r="P1116">
            <v>0</v>
          </cell>
          <cell r="Q1116">
            <v>0</v>
          </cell>
        </row>
        <row r="1117">
          <cell r="F1117">
            <v>2657.9970429824566</v>
          </cell>
          <cell r="G1117">
            <v>2657.9970429824566</v>
          </cell>
          <cell r="H1117">
            <v>2657.9970429824566</v>
          </cell>
          <cell r="I1117">
            <v>2657.9970429824566</v>
          </cell>
          <cell r="J1117">
            <v>2657.9970429824566</v>
          </cell>
          <cell r="K1117">
            <v>2657.9970429824566</v>
          </cell>
          <cell r="L1117">
            <v>2657.9970429824566</v>
          </cell>
          <cell r="M1117">
            <v>2657.9970429824566</v>
          </cell>
          <cell r="N1117">
            <v>2657.9970429824566</v>
          </cell>
          <cell r="O1117">
            <v>2657.9970429824566</v>
          </cell>
          <cell r="P1117">
            <v>2657.9970429824566</v>
          </cell>
          <cell r="Q1117">
            <v>2657.9970429824566</v>
          </cell>
        </row>
        <row r="1118"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</row>
        <row r="1119"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</row>
        <row r="1120"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</row>
        <row r="1121"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</row>
        <row r="1122"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</row>
        <row r="1123">
          <cell r="F1123">
            <v>1500</v>
          </cell>
          <cell r="G1123">
            <v>1500</v>
          </cell>
          <cell r="H1123">
            <v>1500</v>
          </cell>
          <cell r="I1123">
            <v>1500</v>
          </cell>
          <cell r="J1123">
            <v>1500</v>
          </cell>
          <cell r="K1123">
            <v>1500</v>
          </cell>
          <cell r="L1123">
            <v>1500</v>
          </cell>
          <cell r="M1123">
            <v>1500</v>
          </cell>
          <cell r="N1123">
            <v>1500</v>
          </cell>
          <cell r="O1123">
            <v>1500</v>
          </cell>
          <cell r="P1123">
            <v>1500</v>
          </cell>
          <cell r="Q1123">
            <v>1500</v>
          </cell>
        </row>
        <row r="1124"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</row>
        <row r="1125"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</row>
        <row r="1126"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</row>
        <row r="1127"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</row>
        <row r="1128"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</row>
        <row r="1129"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</row>
        <row r="1130"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</row>
        <row r="1131"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</row>
        <row r="1132"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0</v>
          </cell>
          <cell r="P1132">
            <v>0</v>
          </cell>
          <cell r="Q1132">
            <v>0</v>
          </cell>
        </row>
        <row r="1133"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</row>
        <row r="1134"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</row>
        <row r="1135"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</row>
        <row r="1136">
          <cell r="F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</row>
        <row r="1137"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</row>
        <row r="1138"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</row>
        <row r="1139"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</row>
        <row r="1140">
          <cell r="F1140">
            <v>1500</v>
          </cell>
          <cell r="G1140">
            <v>1500</v>
          </cell>
          <cell r="H1140">
            <v>1500</v>
          </cell>
          <cell r="I1140">
            <v>1500</v>
          </cell>
          <cell r="J1140">
            <v>1500</v>
          </cell>
          <cell r="K1140">
            <v>1500</v>
          </cell>
          <cell r="L1140">
            <v>1500</v>
          </cell>
          <cell r="M1140">
            <v>1500</v>
          </cell>
          <cell r="N1140">
            <v>1500</v>
          </cell>
          <cell r="O1140">
            <v>1500</v>
          </cell>
          <cell r="P1140">
            <v>1500</v>
          </cell>
          <cell r="Q1140">
            <v>1500</v>
          </cell>
        </row>
        <row r="1141"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</row>
        <row r="1142"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</row>
        <row r="1143"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</row>
        <row r="1144"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</row>
        <row r="1145"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</row>
        <row r="1146"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</row>
        <row r="1147"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</row>
        <row r="1148"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</row>
        <row r="1149"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</row>
        <row r="1150"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</row>
        <row r="1151">
          <cell r="F1151">
            <v>1384.02506296</v>
          </cell>
          <cell r="G1151">
            <v>1384.02506296</v>
          </cell>
          <cell r="H1151">
            <v>1384.02506296</v>
          </cell>
          <cell r="I1151">
            <v>1384.02506296</v>
          </cell>
          <cell r="J1151">
            <v>1384.02506296</v>
          </cell>
          <cell r="K1151">
            <v>1384.02506296</v>
          </cell>
          <cell r="L1151">
            <v>1384.02506296</v>
          </cell>
          <cell r="M1151">
            <v>1384.02506296</v>
          </cell>
          <cell r="N1151">
            <v>1384.02506296</v>
          </cell>
          <cell r="O1151">
            <v>1384.02506296</v>
          </cell>
          <cell r="P1151">
            <v>1384.02506296</v>
          </cell>
          <cell r="Q1151">
            <v>1384.02506296</v>
          </cell>
        </row>
        <row r="1152"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</row>
        <row r="1153"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</row>
        <row r="1154"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</row>
        <row r="1155"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</row>
        <row r="1156"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</row>
        <row r="1157"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</row>
        <row r="1158"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</row>
        <row r="1159"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  <cell r="Q1159">
            <v>0</v>
          </cell>
        </row>
        <row r="1160">
          <cell r="F1160">
            <v>0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</row>
        <row r="1161"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</row>
        <row r="1162"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</row>
        <row r="1163"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</row>
        <row r="1164"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</row>
        <row r="1165"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</row>
        <row r="1166"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</row>
        <row r="1167"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</row>
        <row r="1168"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</row>
        <row r="1169"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0</v>
          </cell>
        </row>
        <row r="1170"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</row>
        <row r="1171"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</row>
        <row r="1172"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</row>
        <row r="1173"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</row>
        <row r="1174"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</row>
        <row r="1175"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</row>
        <row r="1176"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</row>
        <row r="1177"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</row>
        <row r="1178"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</row>
        <row r="1179"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</row>
        <row r="1180"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</row>
        <row r="1181"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</row>
        <row r="1182"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</row>
        <row r="1183"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</row>
        <row r="1184">
          <cell r="F1184">
            <v>0</v>
          </cell>
          <cell r="G1184">
            <v>0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</row>
        <row r="1185">
          <cell r="F1185">
            <v>1000</v>
          </cell>
          <cell r="G1185">
            <v>1000</v>
          </cell>
          <cell r="H1185">
            <v>1000</v>
          </cell>
          <cell r="I1185">
            <v>1000</v>
          </cell>
          <cell r="J1185">
            <v>1000</v>
          </cell>
          <cell r="K1185">
            <v>1000</v>
          </cell>
          <cell r="L1185">
            <v>1000</v>
          </cell>
          <cell r="M1185">
            <v>1000</v>
          </cell>
          <cell r="N1185">
            <v>1000</v>
          </cell>
          <cell r="O1185">
            <v>1000</v>
          </cell>
          <cell r="P1185">
            <v>1000</v>
          </cell>
          <cell r="Q1185">
            <v>1000</v>
          </cell>
        </row>
        <row r="1186"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</row>
        <row r="1187"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</row>
        <row r="1188"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</row>
        <row r="1189"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</row>
        <row r="1190"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</row>
        <row r="1191"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</row>
        <row r="1192"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</row>
        <row r="1193"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</row>
        <row r="1194"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</row>
        <row r="1195">
          <cell r="F1195">
            <v>384.02506296000001</v>
          </cell>
          <cell r="G1195">
            <v>384.02506296000001</v>
          </cell>
          <cell r="H1195">
            <v>384.02506296000001</v>
          </cell>
          <cell r="I1195">
            <v>384.02506296000001</v>
          </cell>
          <cell r="J1195">
            <v>384.02506296000001</v>
          </cell>
          <cell r="K1195">
            <v>384.02506296000001</v>
          </cell>
          <cell r="L1195">
            <v>384.02506296000001</v>
          </cell>
          <cell r="M1195">
            <v>384.02506296000001</v>
          </cell>
          <cell r="N1195">
            <v>384.02506296000001</v>
          </cell>
          <cell r="O1195">
            <v>384.02506296000001</v>
          </cell>
          <cell r="P1195">
            <v>384.02506296000001</v>
          </cell>
          <cell r="Q1195">
            <v>384.02506296000001</v>
          </cell>
        </row>
        <row r="1196"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</row>
        <row r="1197"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</row>
        <row r="1198"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</row>
        <row r="1199"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</row>
        <row r="1200"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</row>
        <row r="1201"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</row>
        <row r="1202"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</row>
        <row r="1203"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</row>
        <row r="1204"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</row>
        <row r="1205"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</row>
        <row r="1206"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</row>
        <row r="1207"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</row>
        <row r="1208"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</row>
        <row r="1209"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</row>
        <row r="1210"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</row>
        <row r="1211"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</row>
        <row r="1212"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</row>
        <row r="1213"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</row>
        <row r="1214"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</row>
        <row r="1215"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</row>
        <row r="1216"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</row>
        <row r="1217"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</row>
        <row r="1218"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</row>
        <row r="1219"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</row>
        <row r="1220"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</row>
        <row r="1221"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</row>
        <row r="1222"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</row>
        <row r="1223"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</row>
        <row r="1224"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</row>
        <row r="1225"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</row>
        <row r="1226"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</row>
        <row r="1227"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</row>
        <row r="1228"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</row>
        <row r="1229"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</row>
        <row r="1253">
          <cell r="F1253">
            <v>100355.8291</v>
          </cell>
          <cell r="G1253">
            <v>100355.8291</v>
          </cell>
          <cell r="H1253">
            <v>100355.8291</v>
          </cell>
          <cell r="I1253">
            <v>100355.8291</v>
          </cell>
          <cell r="J1253">
            <v>100355.8291</v>
          </cell>
          <cell r="K1253">
            <v>100355.8291</v>
          </cell>
          <cell r="L1253">
            <v>100355.8291</v>
          </cell>
          <cell r="M1253">
            <v>100355.8291</v>
          </cell>
          <cell r="N1253">
            <v>100355.8291</v>
          </cell>
          <cell r="O1253">
            <v>100355.8291</v>
          </cell>
          <cell r="P1253">
            <v>100355.8291</v>
          </cell>
          <cell r="Q1253">
            <v>100355.8291</v>
          </cell>
        </row>
        <row r="1254"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0</v>
          </cell>
          <cell r="P1254">
            <v>0</v>
          </cell>
          <cell r="Q1254">
            <v>0</v>
          </cell>
        </row>
        <row r="1255">
          <cell r="F1255">
            <v>0</v>
          </cell>
          <cell r="G1255">
            <v>0</v>
          </cell>
          <cell r="H1255">
            <v>2756.4841216611844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2756.4841216611844</v>
          </cell>
          <cell r="O1255">
            <v>0</v>
          </cell>
          <cell r="P1255">
            <v>0</v>
          </cell>
          <cell r="Q1255">
            <v>0</v>
          </cell>
        </row>
        <row r="1256">
          <cell r="F1256">
            <v>11003.928629385966</v>
          </cell>
          <cell r="G1256">
            <v>11003.928629385966</v>
          </cell>
          <cell r="H1256">
            <v>11003.928629385966</v>
          </cell>
          <cell r="I1256">
            <v>11003.928629385966</v>
          </cell>
          <cell r="J1256">
            <v>11003.928629385966</v>
          </cell>
          <cell r="K1256">
            <v>11003.928629385966</v>
          </cell>
          <cell r="L1256">
            <v>11003.928629385966</v>
          </cell>
          <cell r="M1256">
            <v>11003.928629385966</v>
          </cell>
          <cell r="N1256">
            <v>11003.928629385966</v>
          </cell>
          <cell r="O1256">
            <v>11003.928629385966</v>
          </cell>
          <cell r="P1256">
            <v>11003.928629385966</v>
          </cell>
          <cell r="Q1256">
            <v>11003.928629385966</v>
          </cell>
        </row>
        <row r="1257"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</row>
        <row r="1258"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</row>
        <row r="1259"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</row>
        <row r="1260"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</row>
        <row r="1261"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</row>
        <row r="1262">
          <cell r="F1262">
            <v>10782</v>
          </cell>
          <cell r="G1262">
            <v>10782</v>
          </cell>
          <cell r="H1262">
            <v>10782</v>
          </cell>
          <cell r="I1262">
            <v>10782</v>
          </cell>
          <cell r="J1262">
            <v>10782</v>
          </cell>
          <cell r="K1262">
            <v>10782</v>
          </cell>
          <cell r="L1262">
            <v>10782</v>
          </cell>
          <cell r="M1262">
            <v>10782</v>
          </cell>
          <cell r="N1262">
            <v>10782</v>
          </cell>
          <cell r="O1262">
            <v>10782</v>
          </cell>
          <cell r="P1262">
            <v>10782</v>
          </cell>
          <cell r="Q1262">
            <v>10782</v>
          </cell>
        </row>
        <row r="1263"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</row>
        <row r="1264"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</row>
        <row r="1265"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</row>
        <row r="1266"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</row>
        <row r="1267"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</row>
        <row r="1268"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0</v>
          </cell>
          <cell r="P1268">
            <v>0</v>
          </cell>
          <cell r="Q1268">
            <v>0</v>
          </cell>
        </row>
        <row r="1269"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  <cell r="Q1269">
            <v>0</v>
          </cell>
        </row>
        <row r="1270"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0</v>
          </cell>
          <cell r="P1270">
            <v>0</v>
          </cell>
          <cell r="Q1270">
            <v>0</v>
          </cell>
        </row>
        <row r="1271"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>
            <v>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0</v>
          </cell>
          <cell r="P1271">
            <v>0</v>
          </cell>
          <cell r="Q1271">
            <v>0</v>
          </cell>
        </row>
        <row r="1272"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</row>
        <row r="1273"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</row>
        <row r="1274"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0</v>
          </cell>
        </row>
        <row r="1275"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  <cell r="L1275">
            <v>0</v>
          </cell>
          <cell r="M1275">
            <v>0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</row>
        <row r="1276"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</row>
        <row r="1277"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</row>
        <row r="1278"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</row>
        <row r="1279">
          <cell r="F1279">
            <v>10782</v>
          </cell>
          <cell r="G1279">
            <v>10782</v>
          </cell>
          <cell r="H1279">
            <v>10782</v>
          </cell>
          <cell r="I1279">
            <v>10782</v>
          </cell>
          <cell r="J1279">
            <v>10782</v>
          </cell>
          <cell r="K1279">
            <v>10782</v>
          </cell>
          <cell r="L1279">
            <v>10782</v>
          </cell>
          <cell r="M1279">
            <v>10782</v>
          </cell>
          <cell r="N1279">
            <v>10782</v>
          </cell>
          <cell r="O1279">
            <v>10782</v>
          </cell>
          <cell r="P1279">
            <v>10782</v>
          </cell>
          <cell r="Q1279">
            <v>10782</v>
          </cell>
        </row>
        <row r="1280"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</row>
        <row r="1281"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</row>
        <row r="1282"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</row>
        <row r="1283"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</row>
        <row r="1284"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</row>
        <row r="1285"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</row>
        <row r="1286"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</row>
        <row r="1287"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</row>
        <row r="1288"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</row>
        <row r="1289"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</row>
        <row r="1290">
          <cell r="F1290">
            <v>180422.43915800002</v>
          </cell>
          <cell r="G1290">
            <v>150690.43915799999</v>
          </cell>
          <cell r="H1290">
            <v>158572.43915799999</v>
          </cell>
          <cell r="I1290">
            <v>128680.43915800001</v>
          </cell>
          <cell r="J1290">
            <v>132984.43915799999</v>
          </cell>
          <cell r="K1290">
            <v>139537.43915799999</v>
          </cell>
          <cell r="L1290">
            <v>137714.43915799999</v>
          </cell>
          <cell r="M1290">
            <v>128680.43915800001</v>
          </cell>
          <cell r="N1290">
            <v>226895.43915800002</v>
          </cell>
          <cell r="O1290">
            <v>128680.43915800001</v>
          </cell>
          <cell r="P1290">
            <v>130780.43915800001</v>
          </cell>
          <cell r="Q1290">
            <v>128680.43915800001</v>
          </cell>
        </row>
        <row r="1291">
          <cell r="F1291">
            <v>2100</v>
          </cell>
          <cell r="G1291">
            <v>0</v>
          </cell>
          <cell r="H1291">
            <v>2100</v>
          </cell>
          <cell r="I1291">
            <v>0</v>
          </cell>
          <cell r="J1291">
            <v>2100</v>
          </cell>
          <cell r="K1291">
            <v>0</v>
          </cell>
          <cell r="L1291">
            <v>2100</v>
          </cell>
          <cell r="M1291">
            <v>0</v>
          </cell>
          <cell r="N1291">
            <v>2100</v>
          </cell>
          <cell r="O1291">
            <v>0</v>
          </cell>
          <cell r="P1291">
            <v>2100</v>
          </cell>
          <cell r="Q1291">
            <v>0</v>
          </cell>
        </row>
        <row r="1292"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</row>
        <row r="1293"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</row>
        <row r="1294"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</row>
        <row r="1295">
          <cell r="F1295">
            <v>500</v>
          </cell>
          <cell r="G1295">
            <v>500</v>
          </cell>
          <cell r="H1295">
            <v>500</v>
          </cell>
          <cell r="I1295">
            <v>500</v>
          </cell>
          <cell r="J1295">
            <v>500</v>
          </cell>
          <cell r="K1295">
            <v>500</v>
          </cell>
          <cell r="L1295">
            <v>500</v>
          </cell>
          <cell r="M1295">
            <v>500</v>
          </cell>
          <cell r="N1295">
            <v>500</v>
          </cell>
          <cell r="O1295">
            <v>500</v>
          </cell>
          <cell r="P1295">
            <v>500</v>
          </cell>
          <cell r="Q1295">
            <v>500</v>
          </cell>
        </row>
        <row r="1296"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</row>
        <row r="1297"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</row>
        <row r="1298">
          <cell r="F1298">
            <v>7000</v>
          </cell>
          <cell r="G1298">
            <v>7000</v>
          </cell>
          <cell r="H1298">
            <v>7000</v>
          </cell>
          <cell r="I1298">
            <v>7000</v>
          </cell>
          <cell r="J1298">
            <v>7000</v>
          </cell>
          <cell r="K1298">
            <v>7000</v>
          </cell>
          <cell r="L1298">
            <v>7000</v>
          </cell>
          <cell r="M1298">
            <v>7000</v>
          </cell>
          <cell r="N1298">
            <v>7000</v>
          </cell>
          <cell r="O1298">
            <v>7000</v>
          </cell>
          <cell r="P1298">
            <v>7000</v>
          </cell>
          <cell r="Q1298">
            <v>7000</v>
          </cell>
        </row>
        <row r="1299"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</row>
        <row r="1300"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</row>
        <row r="1301">
          <cell r="F1301">
            <v>86070.46</v>
          </cell>
          <cell r="G1301">
            <v>86070.46</v>
          </cell>
          <cell r="H1301">
            <v>86070.46</v>
          </cell>
          <cell r="I1301">
            <v>86070.46</v>
          </cell>
          <cell r="J1301">
            <v>86070.46</v>
          </cell>
          <cell r="K1301">
            <v>86070.46</v>
          </cell>
          <cell r="L1301">
            <v>86070.46</v>
          </cell>
          <cell r="M1301">
            <v>86070.46</v>
          </cell>
          <cell r="N1301">
            <v>86070.46</v>
          </cell>
          <cell r="O1301">
            <v>86070.46</v>
          </cell>
          <cell r="P1301">
            <v>86070.46</v>
          </cell>
          <cell r="Q1301">
            <v>86070.46</v>
          </cell>
        </row>
        <row r="1302"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</row>
        <row r="1303"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</row>
        <row r="1305"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</row>
        <row r="1306"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</row>
        <row r="1307"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</row>
        <row r="1308"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</row>
        <row r="1309"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>
            <v>0</v>
          </cell>
          <cell r="P1309">
            <v>0</v>
          </cell>
          <cell r="Q1309">
            <v>0</v>
          </cell>
        </row>
        <row r="1310"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</row>
        <row r="1311"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</row>
        <row r="1312"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0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</row>
        <row r="1313"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</row>
        <row r="1314"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</row>
        <row r="1315"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</row>
        <row r="1316"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</row>
        <row r="1317"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</row>
        <row r="1318"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</row>
        <row r="1319"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</row>
        <row r="1320"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</row>
        <row r="1321"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</row>
        <row r="1322">
          <cell r="F1322">
            <v>24172</v>
          </cell>
          <cell r="G1322">
            <v>24172</v>
          </cell>
          <cell r="H1322">
            <v>24172</v>
          </cell>
          <cell r="I1322">
            <v>24172</v>
          </cell>
          <cell r="J1322">
            <v>24172</v>
          </cell>
          <cell r="K1322">
            <v>24172</v>
          </cell>
          <cell r="L1322">
            <v>24172</v>
          </cell>
          <cell r="M1322">
            <v>24172</v>
          </cell>
          <cell r="N1322">
            <v>24172</v>
          </cell>
          <cell r="O1322">
            <v>24172</v>
          </cell>
          <cell r="P1322">
            <v>24172</v>
          </cell>
          <cell r="Q1322">
            <v>24172</v>
          </cell>
        </row>
        <row r="1323"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</row>
        <row r="1324">
          <cell r="F1324">
            <v>10757</v>
          </cell>
          <cell r="G1324">
            <v>10757</v>
          </cell>
          <cell r="H1324">
            <v>10757</v>
          </cell>
          <cell r="I1324">
            <v>10757</v>
          </cell>
          <cell r="J1324">
            <v>10757</v>
          </cell>
          <cell r="K1324">
            <v>10757</v>
          </cell>
          <cell r="L1324">
            <v>10757</v>
          </cell>
          <cell r="M1324">
            <v>10757</v>
          </cell>
          <cell r="N1324">
            <v>10757</v>
          </cell>
          <cell r="O1324">
            <v>10757</v>
          </cell>
          <cell r="P1324">
            <v>10757</v>
          </cell>
          <cell r="Q1324">
            <v>10757</v>
          </cell>
        </row>
        <row r="1325"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</row>
        <row r="1326">
          <cell r="F1326">
            <v>49642</v>
          </cell>
          <cell r="G1326">
            <v>22010</v>
          </cell>
          <cell r="H1326">
            <v>27792</v>
          </cell>
          <cell r="I1326">
            <v>0</v>
          </cell>
          <cell r="J1326">
            <v>2204</v>
          </cell>
          <cell r="K1326">
            <v>10857</v>
          </cell>
          <cell r="L1326">
            <v>6934</v>
          </cell>
          <cell r="M1326">
            <v>0</v>
          </cell>
          <cell r="N1326">
            <v>96115</v>
          </cell>
          <cell r="O1326">
            <v>0</v>
          </cell>
          <cell r="P1326">
            <v>0</v>
          </cell>
          <cell r="Q1326">
            <v>0</v>
          </cell>
        </row>
        <row r="1327"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</row>
        <row r="1328"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  <cell r="M1328">
            <v>0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</row>
        <row r="1329"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</row>
        <row r="1330"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</row>
        <row r="1331"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</row>
        <row r="1332"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>
            <v>0</v>
          </cell>
          <cell r="O1332">
            <v>0</v>
          </cell>
          <cell r="P1332">
            <v>0</v>
          </cell>
          <cell r="Q1332">
            <v>0</v>
          </cell>
        </row>
        <row r="1333"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</row>
        <row r="1334">
          <cell r="F1334">
            <v>180.97915800000001</v>
          </cell>
          <cell r="G1334">
            <v>180.97915800000001</v>
          </cell>
          <cell r="H1334">
            <v>180.97915800000001</v>
          </cell>
          <cell r="I1334">
            <v>180.97915800000001</v>
          </cell>
          <cell r="J1334">
            <v>180.97915800000001</v>
          </cell>
          <cell r="K1334">
            <v>180.97915800000001</v>
          </cell>
          <cell r="L1334">
            <v>180.97915800000001</v>
          </cell>
          <cell r="M1334">
            <v>180.97915800000001</v>
          </cell>
          <cell r="N1334">
            <v>180.97915800000001</v>
          </cell>
          <cell r="O1334">
            <v>180.97915800000001</v>
          </cell>
          <cell r="P1334">
            <v>180.97915800000001</v>
          </cell>
          <cell r="Q1334">
            <v>180.97915800000001</v>
          </cell>
        </row>
        <row r="1335"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</row>
        <row r="1336"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</row>
        <row r="1337"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</row>
        <row r="1338"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</row>
        <row r="1339"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</row>
        <row r="1340"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</row>
        <row r="1341"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</row>
        <row r="1342"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</row>
        <row r="1343"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</row>
        <row r="1344"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</row>
        <row r="1345"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</row>
        <row r="1346"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</row>
        <row r="1347"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  <cell r="M1347">
            <v>0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</row>
        <row r="1348"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</row>
        <row r="1349"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</row>
        <row r="1350"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  <cell r="O1350">
            <v>0</v>
          </cell>
          <cell r="P1350">
            <v>0</v>
          </cell>
          <cell r="Q1350">
            <v>0</v>
          </cell>
        </row>
        <row r="1351"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</row>
        <row r="1352"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</row>
        <row r="1353"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</row>
        <row r="1354"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</row>
        <row r="1355"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</row>
        <row r="1356"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</row>
        <row r="1357"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</row>
        <row r="1358"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</row>
        <row r="1359"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</row>
        <row r="1360"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</row>
        <row r="1361"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</row>
        <row r="1362"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</row>
        <row r="1363"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</row>
        <row r="1364"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</row>
        <row r="1365"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</row>
        <row r="1366"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</row>
        <row r="1367"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</row>
        <row r="1368"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</row>
        <row r="1392">
          <cell r="F1392">
            <v>59603.497000000003</v>
          </cell>
          <cell r="G1392">
            <v>59603.497000000003</v>
          </cell>
          <cell r="H1392">
            <v>59603.497000000003</v>
          </cell>
          <cell r="I1392">
            <v>59603.497000000003</v>
          </cell>
          <cell r="J1392">
            <v>59603.497000000003</v>
          </cell>
          <cell r="K1392">
            <v>59603.497000000003</v>
          </cell>
          <cell r="L1392">
            <v>59603.497000000003</v>
          </cell>
          <cell r="M1392">
            <v>59603.497000000003</v>
          </cell>
          <cell r="N1392">
            <v>59603.497000000003</v>
          </cell>
          <cell r="O1392">
            <v>59603.497000000003</v>
          </cell>
          <cell r="P1392">
            <v>59603.497000000003</v>
          </cell>
          <cell r="Q1392">
            <v>59603.497000000003</v>
          </cell>
        </row>
        <row r="1393"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</row>
        <row r="1394">
          <cell r="F1394">
            <v>0</v>
          </cell>
          <cell r="G1394">
            <v>0</v>
          </cell>
          <cell r="H1394">
            <v>1637.1355261513161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1637.1355261513161</v>
          </cell>
          <cell r="O1394">
            <v>0</v>
          </cell>
          <cell r="P1394">
            <v>0</v>
          </cell>
          <cell r="Q1394">
            <v>0</v>
          </cell>
        </row>
        <row r="1395">
          <cell r="F1395">
            <v>6535.4711622807017</v>
          </cell>
          <cell r="G1395">
            <v>6535.4711622807017</v>
          </cell>
          <cell r="H1395">
            <v>6535.4711622807017</v>
          </cell>
          <cell r="I1395">
            <v>6535.4711622807017</v>
          </cell>
          <cell r="J1395">
            <v>6535.4711622807017</v>
          </cell>
          <cell r="K1395">
            <v>6535.4711622807017</v>
          </cell>
          <cell r="L1395">
            <v>6535.4711622807017</v>
          </cell>
          <cell r="M1395">
            <v>6535.4711622807017</v>
          </cell>
          <cell r="N1395">
            <v>6535.4711622807017</v>
          </cell>
          <cell r="O1395">
            <v>6535.4711622807017</v>
          </cell>
          <cell r="P1395">
            <v>6535.4711622807017</v>
          </cell>
          <cell r="Q1395">
            <v>6535.4711622807017</v>
          </cell>
        </row>
        <row r="1396"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</row>
        <row r="1397"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</row>
        <row r="1398"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</row>
        <row r="1399"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</row>
        <row r="1400"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</row>
        <row r="1401">
          <cell r="F1401">
            <v>54539</v>
          </cell>
          <cell r="G1401">
            <v>54539</v>
          </cell>
          <cell r="H1401">
            <v>54539</v>
          </cell>
          <cell r="I1401">
            <v>54539</v>
          </cell>
          <cell r="J1401">
            <v>54539</v>
          </cell>
          <cell r="K1401">
            <v>54539</v>
          </cell>
          <cell r="L1401">
            <v>54539</v>
          </cell>
          <cell r="M1401">
            <v>54539</v>
          </cell>
          <cell r="N1401">
            <v>54539</v>
          </cell>
          <cell r="O1401">
            <v>54539</v>
          </cell>
          <cell r="P1401">
            <v>54539</v>
          </cell>
          <cell r="Q1401">
            <v>54539</v>
          </cell>
        </row>
        <row r="1402">
          <cell r="F1402">
            <v>19221</v>
          </cell>
          <cell r="G1402">
            <v>19221</v>
          </cell>
          <cell r="H1402">
            <v>19221</v>
          </cell>
          <cell r="I1402">
            <v>19221</v>
          </cell>
          <cell r="J1402">
            <v>19221</v>
          </cell>
          <cell r="K1402">
            <v>19221</v>
          </cell>
          <cell r="L1402">
            <v>19221</v>
          </cell>
          <cell r="M1402">
            <v>19221</v>
          </cell>
          <cell r="N1402">
            <v>19221</v>
          </cell>
          <cell r="O1402">
            <v>19221</v>
          </cell>
          <cell r="P1402">
            <v>19221</v>
          </cell>
          <cell r="Q1402">
            <v>19221</v>
          </cell>
        </row>
        <row r="1403">
          <cell r="F1403">
            <v>2000</v>
          </cell>
          <cell r="G1403">
            <v>2000</v>
          </cell>
          <cell r="H1403">
            <v>2000</v>
          </cell>
          <cell r="I1403">
            <v>2000</v>
          </cell>
          <cell r="J1403">
            <v>2000</v>
          </cell>
          <cell r="K1403">
            <v>2000</v>
          </cell>
          <cell r="L1403">
            <v>2000</v>
          </cell>
          <cell r="M1403">
            <v>2000</v>
          </cell>
          <cell r="N1403">
            <v>2000</v>
          </cell>
          <cell r="O1403">
            <v>2000</v>
          </cell>
          <cell r="P1403">
            <v>2000</v>
          </cell>
          <cell r="Q1403">
            <v>2000</v>
          </cell>
        </row>
        <row r="1404">
          <cell r="F1404">
            <v>2000</v>
          </cell>
          <cell r="G1404">
            <v>2000</v>
          </cell>
          <cell r="H1404">
            <v>2000</v>
          </cell>
          <cell r="I1404">
            <v>2000</v>
          </cell>
          <cell r="J1404">
            <v>2000</v>
          </cell>
          <cell r="K1404">
            <v>2000</v>
          </cell>
          <cell r="L1404">
            <v>2000</v>
          </cell>
          <cell r="M1404">
            <v>2000</v>
          </cell>
          <cell r="N1404">
            <v>2000</v>
          </cell>
          <cell r="O1404">
            <v>2000</v>
          </cell>
          <cell r="P1404">
            <v>2000</v>
          </cell>
          <cell r="Q1404">
            <v>2000</v>
          </cell>
        </row>
        <row r="1405">
          <cell r="F1405">
            <v>1500</v>
          </cell>
          <cell r="G1405">
            <v>1500</v>
          </cell>
          <cell r="H1405">
            <v>1500</v>
          </cell>
          <cell r="I1405">
            <v>1500</v>
          </cell>
          <cell r="J1405">
            <v>1500</v>
          </cell>
          <cell r="K1405">
            <v>1500</v>
          </cell>
          <cell r="L1405">
            <v>1500</v>
          </cell>
          <cell r="M1405">
            <v>1500</v>
          </cell>
          <cell r="N1405">
            <v>1500</v>
          </cell>
          <cell r="O1405">
            <v>1500</v>
          </cell>
          <cell r="P1405">
            <v>1500</v>
          </cell>
          <cell r="Q1405">
            <v>1500</v>
          </cell>
        </row>
        <row r="1406">
          <cell r="F1406">
            <v>848</v>
          </cell>
          <cell r="G1406">
            <v>848</v>
          </cell>
          <cell r="H1406">
            <v>848</v>
          </cell>
          <cell r="I1406">
            <v>848</v>
          </cell>
          <cell r="J1406">
            <v>848</v>
          </cell>
          <cell r="K1406">
            <v>848</v>
          </cell>
          <cell r="L1406">
            <v>848</v>
          </cell>
          <cell r="M1406">
            <v>848</v>
          </cell>
          <cell r="N1406">
            <v>848</v>
          </cell>
          <cell r="O1406">
            <v>848</v>
          </cell>
          <cell r="P1406">
            <v>848</v>
          </cell>
          <cell r="Q1406">
            <v>848</v>
          </cell>
        </row>
        <row r="1407"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</row>
        <row r="1408"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</row>
        <row r="1409"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</row>
        <row r="1410"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</row>
        <row r="1411"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</row>
        <row r="1412"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</row>
        <row r="1413"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</row>
        <row r="1414"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</row>
        <row r="1415"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</row>
        <row r="1416">
          <cell r="F1416">
            <v>1070</v>
          </cell>
          <cell r="G1416">
            <v>1070</v>
          </cell>
          <cell r="H1416">
            <v>1070</v>
          </cell>
          <cell r="I1416">
            <v>1070</v>
          </cell>
          <cell r="J1416">
            <v>1070</v>
          </cell>
          <cell r="K1416">
            <v>1070</v>
          </cell>
          <cell r="L1416">
            <v>1070</v>
          </cell>
          <cell r="M1416">
            <v>1070</v>
          </cell>
          <cell r="N1416">
            <v>1070</v>
          </cell>
          <cell r="O1416">
            <v>1070</v>
          </cell>
          <cell r="P1416">
            <v>1070</v>
          </cell>
          <cell r="Q1416">
            <v>1070</v>
          </cell>
        </row>
        <row r="1417"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</row>
        <row r="1418">
          <cell r="F1418">
            <v>24800</v>
          </cell>
          <cell r="G1418">
            <v>24800</v>
          </cell>
          <cell r="H1418">
            <v>24800</v>
          </cell>
          <cell r="I1418">
            <v>24800</v>
          </cell>
          <cell r="J1418">
            <v>24800</v>
          </cell>
          <cell r="K1418">
            <v>24800</v>
          </cell>
          <cell r="L1418">
            <v>24800</v>
          </cell>
          <cell r="M1418">
            <v>24800</v>
          </cell>
          <cell r="N1418">
            <v>24800</v>
          </cell>
          <cell r="O1418">
            <v>24800</v>
          </cell>
          <cell r="P1418">
            <v>24800</v>
          </cell>
          <cell r="Q1418">
            <v>24800</v>
          </cell>
        </row>
        <row r="1419"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</row>
        <row r="1420"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</row>
        <row r="1421"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</row>
        <row r="1422"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</row>
        <row r="1423"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</row>
        <row r="1424">
          <cell r="F1424">
            <v>1100</v>
          </cell>
          <cell r="G1424">
            <v>1100</v>
          </cell>
          <cell r="H1424">
            <v>1100</v>
          </cell>
          <cell r="I1424">
            <v>1100</v>
          </cell>
          <cell r="J1424">
            <v>1100</v>
          </cell>
          <cell r="K1424">
            <v>1100</v>
          </cell>
          <cell r="L1424">
            <v>1100</v>
          </cell>
          <cell r="M1424">
            <v>1100</v>
          </cell>
          <cell r="N1424">
            <v>1100</v>
          </cell>
          <cell r="O1424">
            <v>1100</v>
          </cell>
          <cell r="P1424">
            <v>1100</v>
          </cell>
          <cell r="Q1424">
            <v>1100</v>
          </cell>
        </row>
        <row r="1425">
          <cell r="F1425">
            <v>1000</v>
          </cell>
          <cell r="G1425">
            <v>1000</v>
          </cell>
          <cell r="H1425">
            <v>1000</v>
          </cell>
          <cell r="I1425">
            <v>1000</v>
          </cell>
          <cell r="J1425">
            <v>1000</v>
          </cell>
          <cell r="K1425">
            <v>1000</v>
          </cell>
          <cell r="L1425">
            <v>1000</v>
          </cell>
          <cell r="M1425">
            <v>1000</v>
          </cell>
          <cell r="N1425">
            <v>1000</v>
          </cell>
          <cell r="O1425">
            <v>1000</v>
          </cell>
          <cell r="P1425">
            <v>1000</v>
          </cell>
          <cell r="Q1425">
            <v>1000</v>
          </cell>
        </row>
        <row r="1426">
          <cell r="F1426">
            <v>1000</v>
          </cell>
          <cell r="G1426">
            <v>1000</v>
          </cell>
          <cell r="H1426">
            <v>1000</v>
          </cell>
          <cell r="I1426">
            <v>1000</v>
          </cell>
          <cell r="J1426">
            <v>1000</v>
          </cell>
          <cell r="K1426">
            <v>1000</v>
          </cell>
          <cell r="L1426">
            <v>1000</v>
          </cell>
          <cell r="M1426">
            <v>1000</v>
          </cell>
          <cell r="N1426">
            <v>1000</v>
          </cell>
          <cell r="O1426">
            <v>1000</v>
          </cell>
          <cell r="P1426">
            <v>1000</v>
          </cell>
          <cell r="Q1426">
            <v>1000</v>
          </cell>
        </row>
        <row r="1427"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</row>
        <row r="1428"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</row>
        <row r="1429">
          <cell r="F1429">
            <v>39031</v>
          </cell>
          <cell r="G1429">
            <v>55153</v>
          </cell>
          <cell r="H1429">
            <v>38989</v>
          </cell>
          <cell r="I1429">
            <v>51429</v>
          </cell>
          <cell r="J1429">
            <v>40504</v>
          </cell>
          <cell r="K1429">
            <v>48928</v>
          </cell>
          <cell r="L1429">
            <v>41820</v>
          </cell>
          <cell r="M1429">
            <v>50563</v>
          </cell>
          <cell r="N1429">
            <v>41820</v>
          </cell>
          <cell r="O1429">
            <v>48936</v>
          </cell>
          <cell r="P1429">
            <v>43273</v>
          </cell>
          <cell r="Q1429">
            <v>48936</v>
          </cell>
        </row>
        <row r="1430">
          <cell r="F1430">
            <v>435</v>
          </cell>
          <cell r="G1430">
            <v>16557</v>
          </cell>
          <cell r="H1430">
            <v>393</v>
          </cell>
          <cell r="I1430">
            <v>12833</v>
          </cell>
          <cell r="J1430">
            <v>1908</v>
          </cell>
          <cell r="K1430">
            <v>10332</v>
          </cell>
          <cell r="L1430">
            <v>3224</v>
          </cell>
          <cell r="M1430">
            <v>11967</v>
          </cell>
          <cell r="N1430">
            <v>3224</v>
          </cell>
          <cell r="O1430">
            <v>10340</v>
          </cell>
          <cell r="P1430">
            <v>4677</v>
          </cell>
          <cell r="Q1430">
            <v>10340</v>
          </cell>
        </row>
        <row r="1431"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</row>
        <row r="1432"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</row>
        <row r="1433"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</row>
        <row r="1434"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</row>
        <row r="1435">
          <cell r="F1435">
            <v>9715</v>
          </cell>
          <cell r="G1435">
            <v>9715</v>
          </cell>
          <cell r="H1435">
            <v>9715</v>
          </cell>
          <cell r="I1435">
            <v>9715</v>
          </cell>
          <cell r="J1435">
            <v>9715</v>
          </cell>
          <cell r="K1435">
            <v>9715</v>
          </cell>
          <cell r="L1435">
            <v>9715</v>
          </cell>
          <cell r="M1435">
            <v>9715</v>
          </cell>
          <cell r="N1435">
            <v>9715</v>
          </cell>
          <cell r="O1435">
            <v>9715</v>
          </cell>
          <cell r="P1435">
            <v>9715</v>
          </cell>
          <cell r="Q1435">
            <v>9715</v>
          </cell>
        </row>
        <row r="1436"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</row>
        <row r="1437"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</row>
        <row r="1438"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</row>
        <row r="1439"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</row>
        <row r="1440"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</row>
        <row r="1441"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</row>
        <row r="1442"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</row>
        <row r="1443"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</row>
        <row r="1444"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</row>
        <row r="1445"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</row>
        <row r="1446"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</row>
        <row r="1447"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</row>
        <row r="1448"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</row>
        <row r="1449"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</row>
        <row r="1450"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</row>
        <row r="1451"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</row>
        <row r="1452"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</row>
        <row r="1453"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</row>
        <row r="1454"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</row>
        <row r="1455"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</row>
        <row r="1456"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</row>
        <row r="1457"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</row>
        <row r="1458">
          <cell r="F1458">
            <v>8057</v>
          </cell>
          <cell r="G1458">
            <v>8057</v>
          </cell>
          <cell r="H1458">
            <v>8057</v>
          </cell>
          <cell r="I1458">
            <v>8057</v>
          </cell>
          <cell r="J1458">
            <v>8057</v>
          </cell>
          <cell r="K1458">
            <v>8057</v>
          </cell>
          <cell r="L1458">
            <v>8057</v>
          </cell>
          <cell r="M1458">
            <v>8057</v>
          </cell>
          <cell r="N1458">
            <v>8057</v>
          </cell>
          <cell r="O1458">
            <v>8057</v>
          </cell>
          <cell r="P1458">
            <v>8057</v>
          </cell>
          <cell r="Q1458">
            <v>8057</v>
          </cell>
        </row>
        <row r="1459">
          <cell r="F1459">
            <v>12500</v>
          </cell>
          <cell r="G1459">
            <v>12500</v>
          </cell>
          <cell r="H1459">
            <v>12500</v>
          </cell>
          <cell r="I1459">
            <v>12500</v>
          </cell>
          <cell r="J1459">
            <v>12500</v>
          </cell>
          <cell r="K1459">
            <v>12500</v>
          </cell>
          <cell r="L1459">
            <v>12500</v>
          </cell>
          <cell r="M1459">
            <v>12500</v>
          </cell>
          <cell r="N1459">
            <v>12500</v>
          </cell>
          <cell r="O1459">
            <v>12500</v>
          </cell>
          <cell r="P1459">
            <v>12500</v>
          </cell>
          <cell r="Q1459">
            <v>12500</v>
          </cell>
        </row>
        <row r="1460"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</row>
        <row r="1461"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</row>
        <row r="1462"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</row>
        <row r="1463"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</row>
        <row r="1464"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</row>
        <row r="1465"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</row>
        <row r="1466"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</row>
        <row r="1467"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</row>
        <row r="1468"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</row>
        <row r="1469"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>
            <v>0</v>
          </cell>
          <cell r="O1469">
            <v>0</v>
          </cell>
          <cell r="P1469">
            <v>0</v>
          </cell>
          <cell r="Q1469">
            <v>0</v>
          </cell>
        </row>
        <row r="1470"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</row>
        <row r="1471"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</row>
        <row r="1472"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</row>
        <row r="1473"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</row>
        <row r="1474">
          <cell r="F1474">
            <v>8324</v>
          </cell>
          <cell r="G1474">
            <v>8324</v>
          </cell>
          <cell r="H1474">
            <v>8324</v>
          </cell>
          <cell r="I1474">
            <v>8324</v>
          </cell>
          <cell r="J1474">
            <v>8324</v>
          </cell>
          <cell r="K1474">
            <v>8324</v>
          </cell>
          <cell r="L1474">
            <v>8324</v>
          </cell>
          <cell r="M1474">
            <v>8324</v>
          </cell>
          <cell r="N1474">
            <v>8324</v>
          </cell>
          <cell r="O1474">
            <v>8324</v>
          </cell>
          <cell r="P1474">
            <v>8324</v>
          </cell>
          <cell r="Q1474">
            <v>8324</v>
          </cell>
        </row>
        <row r="1475"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</row>
        <row r="1476"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</row>
        <row r="1477"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  <cell r="N1477">
            <v>0</v>
          </cell>
          <cell r="O1477">
            <v>0</v>
          </cell>
          <cell r="P1477">
            <v>0</v>
          </cell>
          <cell r="Q1477">
            <v>0</v>
          </cell>
        </row>
        <row r="1478"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</row>
        <row r="1479"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</row>
        <row r="1480"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</row>
        <row r="1481"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</row>
        <row r="1482"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</row>
        <row r="1483"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</row>
        <row r="1484"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  <cell r="L1484">
            <v>0</v>
          </cell>
          <cell r="M1484">
            <v>0</v>
          </cell>
          <cell r="N1484">
            <v>0</v>
          </cell>
          <cell r="O1484">
            <v>0</v>
          </cell>
          <cell r="P1484">
            <v>0</v>
          </cell>
          <cell r="Q1484">
            <v>0</v>
          </cell>
        </row>
        <row r="1485"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</row>
        <row r="1486"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</row>
        <row r="1487"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</row>
        <row r="1488"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</row>
        <row r="1489"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</row>
        <row r="1490"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</row>
        <row r="1491"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</row>
        <row r="1492"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</row>
        <row r="1493"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</row>
        <row r="1494"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</row>
        <row r="1495"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</row>
        <row r="1496"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</row>
        <row r="1497"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</row>
        <row r="1498"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</row>
        <row r="1499"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</row>
        <row r="1500"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</row>
        <row r="1501"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</row>
        <row r="1502"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</row>
        <row r="1503"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</row>
        <row r="1504"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</row>
        <row r="1505"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</row>
        <row r="1506"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</row>
        <row r="1507"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</row>
        <row r="1532">
          <cell r="F1532">
            <v>478952.27999999997</v>
          </cell>
          <cell r="G1532">
            <v>478952.27999999997</v>
          </cell>
          <cell r="H1532">
            <v>478952.27999999997</v>
          </cell>
          <cell r="I1532">
            <v>478952.27999999997</v>
          </cell>
          <cell r="J1532">
            <v>478952.27999999997</v>
          </cell>
          <cell r="K1532">
            <v>478952.27999999997</v>
          </cell>
          <cell r="L1532">
            <v>478952.27999999997</v>
          </cell>
          <cell r="M1532">
            <v>478952.27999999997</v>
          </cell>
          <cell r="N1532">
            <v>478952.27999999997</v>
          </cell>
          <cell r="O1532">
            <v>478952.27999999997</v>
          </cell>
          <cell r="P1532">
            <v>478952.27999999997</v>
          </cell>
          <cell r="Q1532">
            <v>478952.27999999997</v>
          </cell>
        </row>
        <row r="1533">
          <cell r="F1533">
            <v>16000</v>
          </cell>
          <cell r="G1533">
            <v>16000</v>
          </cell>
          <cell r="H1533">
            <v>16000</v>
          </cell>
          <cell r="I1533">
            <v>16000</v>
          </cell>
          <cell r="J1533">
            <v>16000</v>
          </cell>
          <cell r="K1533">
            <v>16000</v>
          </cell>
          <cell r="L1533">
            <v>16000</v>
          </cell>
          <cell r="M1533">
            <v>16000</v>
          </cell>
          <cell r="N1533">
            <v>16000</v>
          </cell>
          <cell r="O1533">
            <v>16000</v>
          </cell>
          <cell r="P1533">
            <v>16000</v>
          </cell>
          <cell r="Q1533">
            <v>16000</v>
          </cell>
        </row>
        <row r="1534">
          <cell r="F1534">
            <v>0</v>
          </cell>
          <cell r="G1534">
            <v>0</v>
          </cell>
          <cell r="H1534">
            <v>39387.523026315786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39387.523026315786</v>
          </cell>
          <cell r="O1534">
            <v>0</v>
          </cell>
          <cell r="P1534">
            <v>0</v>
          </cell>
          <cell r="Q1534">
            <v>0</v>
          </cell>
        </row>
        <row r="1535">
          <cell r="F1535">
            <v>52516.697368421046</v>
          </cell>
          <cell r="G1535">
            <v>52516.697368421046</v>
          </cell>
          <cell r="H1535">
            <v>52516.697368421046</v>
          </cell>
          <cell r="I1535">
            <v>52516.697368421046</v>
          </cell>
          <cell r="J1535">
            <v>52516.697368421046</v>
          </cell>
          <cell r="K1535">
            <v>52516.697368421046</v>
          </cell>
          <cell r="L1535">
            <v>52516.697368421046</v>
          </cell>
          <cell r="M1535">
            <v>52516.697368421046</v>
          </cell>
          <cell r="N1535">
            <v>52516.697368421046</v>
          </cell>
          <cell r="O1535">
            <v>52516.697368421046</v>
          </cell>
          <cell r="P1535">
            <v>52516.697368421046</v>
          </cell>
          <cell r="Q1535">
            <v>52516.697368421046</v>
          </cell>
        </row>
        <row r="1536">
          <cell r="F1536">
            <v>500</v>
          </cell>
          <cell r="G1536">
            <v>500</v>
          </cell>
          <cell r="H1536">
            <v>500</v>
          </cell>
          <cell r="I1536">
            <v>500</v>
          </cell>
          <cell r="J1536">
            <v>500</v>
          </cell>
          <cell r="K1536">
            <v>500</v>
          </cell>
          <cell r="L1536">
            <v>500</v>
          </cell>
          <cell r="M1536">
            <v>500</v>
          </cell>
          <cell r="N1536">
            <v>500</v>
          </cell>
          <cell r="O1536">
            <v>500</v>
          </cell>
          <cell r="P1536">
            <v>500</v>
          </cell>
          <cell r="Q1536">
            <v>500</v>
          </cell>
        </row>
        <row r="1537"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</row>
        <row r="1538"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  <cell r="L1538">
            <v>0</v>
          </cell>
          <cell r="M1538">
            <v>0</v>
          </cell>
          <cell r="N1538">
            <v>0</v>
          </cell>
          <cell r="O1538">
            <v>0</v>
          </cell>
          <cell r="P1538">
            <v>0</v>
          </cell>
          <cell r="Q1538">
            <v>0</v>
          </cell>
        </row>
        <row r="1539">
          <cell r="F1539">
            <v>0</v>
          </cell>
          <cell r="G1539">
            <v>650000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</row>
        <row r="1540"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  <cell r="Q1540">
            <v>0</v>
          </cell>
        </row>
        <row r="1541">
          <cell r="F1541">
            <v>154288.49</v>
          </cell>
          <cell r="G1541">
            <v>154288.49</v>
          </cell>
          <cell r="H1541">
            <v>154288.49</v>
          </cell>
          <cell r="I1541">
            <v>154288.49</v>
          </cell>
          <cell r="J1541">
            <v>154288.49</v>
          </cell>
          <cell r="K1541">
            <v>154288.49</v>
          </cell>
          <cell r="L1541">
            <v>154288.49</v>
          </cell>
          <cell r="M1541">
            <v>154288.49</v>
          </cell>
          <cell r="N1541">
            <v>154288.49</v>
          </cell>
          <cell r="O1541">
            <v>154288.49</v>
          </cell>
          <cell r="P1541">
            <v>154288.49</v>
          </cell>
          <cell r="Q1541">
            <v>154288.54999999999</v>
          </cell>
        </row>
        <row r="1542">
          <cell r="F1542">
            <v>1200</v>
          </cell>
          <cell r="G1542">
            <v>1200</v>
          </cell>
          <cell r="H1542">
            <v>1200</v>
          </cell>
          <cell r="I1542">
            <v>1200</v>
          </cell>
          <cell r="J1542">
            <v>1200</v>
          </cell>
          <cell r="K1542">
            <v>1200</v>
          </cell>
          <cell r="L1542">
            <v>1200</v>
          </cell>
          <cell r="M1542">
            <v>1200</v>
          </cell>
          <cell r="N1542">
            <v>1200</v>
          </cell>
          <cell r="O1542">
            <v>1200</v>
          </cell>
          <cell r="P1542">
            <v>1200</v>
          </cell>
          <cell r="Q1542">
            <v>1200</v>
          </cell>
        </row>
        <row r="1543">
          <cell r="F1543">
            <v>800</v>
          </cell>
          <cell r="G1543">
            <v>800</v>
          </cell>
          <cell r="H1543">
            <v>800</v>
          </cell>
          <cell r="I1543">
            <v>800</v>
          </cell>
          <cell r="J1543">
            <v>800</v>
          </cell>
          <cell r="K1543">
            <v>800</v>
          </cell>
          <cell r="L1543">
            <v>800</v>
          </cell>
          <cell r="M1543">
            <v>800</v>
          </cell>
          <cell r="N1543">
            <v>800</v>
          </cell>
          <cell r="O1543">
            <v>800</v>
          </cell>
          <cell r="P1543">
            <v>800</v>
          </cell>
          <cell r="Q1543">
            <v>800</v>
          </cell>
        </row>
        <row r="1544">
          <cell r="F1544">
            <v>600</v>
          </cell>
          <cell r="G1544">
            <v>600</v>
          </cell>
          <cell r="H1544">
            <v>600</v>
          </cell>
          <cell r="I1544">
            <v>600</v>
          </cell>
          <cell r="J1544">
            <v>600</v>
          </cell>
          <cell r="K1544">
            <v>600</v>
          </cell>
          <cell r="L1544">
            <v>600</v>
          </cell>
          <cell r="M1544">
            <v>600</v>
          </cell>
          <cell r="N1544">
            <v>600</v>
          </cell>
          <cell r="O1544">
            <v>600</v>
          </cell>
          <cell r="P1544">
            <v>600</v>
          </cell>
          <cell r="Q1544">
            <v>600</v>
          </cell>
        </row>
        <row r="1545">
          <cell r="F1545">
            <v>1500</v>
          </cell>
          <cell r="G1545">
            <v>1500</v>
          </cell>
          <cell r="H1545">
            <v>1500</v>
          </cell>
          <cell r="I1545">
            <v>1500</v>
          </cell>
          <cell r="J1545">
            <v>1500</v>
          </cell>
          <cell r="K1545">
            <v>1500</v>
          </cell>
          <cell r="L1545">
            <v>1500</v>
          </cell>
          <cell r="M1545">
            <v>1500</v>
          </cell>
          <cell r="N1545">
            <v>1500</v>
          </cell>
          <cell r="O1545">
            <v>1500</v>
          </cell>
          <cell r="P1545">
            <v>1500</v>
          </cell>
          <cell r="Q1545">
            <v>1500</v>
          </cell>
        </row>
        <row r="1546"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</row>
        <row r="1547"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</row>
        <row r="1548"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</row>
        <row r="1549"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</row>
        <row r="1550"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</row>
        <row r="1551">
          <cell r="F1551">
            <v>12171</v>
          </cell>
          <cell r="G1551">
            <v>12171</v>
          </cell>
          <cell r="H1551">
            <v>12171</v>
          </cell>
          <cell r="I1551">
            <v>12171</v>
          </cell>
          <cell r="J1551">
            <v>12171</v>
          </cell>
          <cell r="K1551">
            <v>12171</v>
          </cell>
          <cell r="L1551">
            <v>12171</v>
          </cell>
          <cell r="M1551">
            <v>12171</v>
          </cell>
          <cell r="N1551">
            <v>12171</v>
          </cell>
          <cell r="O1551">
            <v>12171</v>
          </cell>
          <cell r="P1551">
            <v>12171</v>
          </cell>
          <cell r="Q1551">
            <v>12171</v>
          </cell>
        </row>
        <row r="1552"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</row>
        <row r="1553"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</row>
        <row r="1554"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</row>
        <row r="1555"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</row>
        <row r="1556"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</row>
        <row r="1557"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</row>
        <row r="1558">
          <cell r="F1558">
            <v>131017.49</v>
          </cell>
          <cell r="G1558">
            <v>131017.49</v>
          </cell>
          <cell r="H1558">
            <v>131017.49</v>
          </cell>
          <cell r="I1558">
            <v>131017.49</v>
          </cell>
          <cell r="J1558">
            <v>131017.49</v>
          </cell>
          <cell r="K1558">
            <v>131017.49</v>
          </cell>
          <cell r="L1558">
            <v>131017.49</v>
          </cell>
          <cell r="M1558">
            <v>131017.49</v>
          </cell>
          <cell r="N1558">
            <v>131017.49</v>
          </cell>
          <cell r="O1558">
            <v>131017.49</v>
          </cell>
          <cell r="P1558">
            <v>131017.49</v>
          </cell>
          <cell r="Q1558">
            <v>131017.49</v>
          </cell>
        </row>
        <row r="1559">
          <cell r="F1559">
            <v>3500</v>
          </cell>
          <cell r="G1559">
            <v>3500</v>
          </cell>
          <cell r="H1559">
            <v>3500</v>
          </cell>
          <cell r="I1559">
            <v>3500</v>
          </cell>
          <cell r="J1559">
            <v>3500</v>
          </cell>
          <cell r="K1559">
            <v>3500</v>
          </cell>
          <cell r="L1559">
            <v>3500</v>
          </cell>
          <cell r="M1559">
            <v>3500</v>
          </cell>
          <cell r="N1559">
            <v>3500</v>
          </cell>
          <cell r="O1559">
            <v>3500</v>
          </cell>
          <cell r="P1559">
            <v>3500</v>
          </cell>
          <cell r="Q1559">
            <v>3500.06</v>
          </cell>
        </row>
        <row r="1560"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</row>
        <row r="1561"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</row>
        <row r="1562"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</row>
        <row r="1563"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</row>
        <row r="1564"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</row>
        <row r="1565"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</row>
        <row r="1566">
          <cell r="F1566">
            <v>3500</v>
          </cell>
          <cell r="G1566">
            <v>3500</v>
          </cell>
          <cell r="H1566">
            <v>3500</v>
          </cell>
          <cell r="I1566">
            <v>3500</v>
          </cell>
          <cell r="J1566">
            <v>3500</v>
          </cell>
          <cell r="K1566">
            <v>3500</v>
          </cell>
          <cell r="L1566">
            <v>3500</v>
          </cell>
          <cell r="M1566">
            <v>3500</v>
          </cell>
          <cell r="N1566">
            <v>3500</v>
          </cell>
          <cell r="O1566">
            <v>3500</v>
          </cell>
          <cell r="P1566">
            <v>3500</v>
          </cell>
          <cell r="Q1566">
            <v>3500</v>
          </cell>
        </row>
        <row r="1567">
          <cell r="F1567">
            <v>0</v>
          </cell>
          <cell r="G1567">
            <v>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Q1567">
            <v>0</v>
          </cell>
        </row>
        <row r="1568"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</row>
        <row r="1569">
          <cell r="F1569">
            <v>56964.879321052627</v>
          </cell>
          <cell r="G1569">
            <v>40629.419321052628</v>
          </cell>
          <cell r="H1569">
            <v>56995.469321052631</v>
          </cell>
          <cell r="I1569">
            <v>39886.189321052632</v>
          </cell>
          <cell r="J1569">
            <v>56976.909321052626</v>
          </cell>
          <cell r="K1569">
            <v>39890.829321052632</v>
          </cell>
          <cell r="L1569">
            <v>56967.639321052629</v>
          </cell>
          <cell r="M1569">
            <v>39965.06932105263</v>
          </cell>
          <cell r="N1569">
            <v>57000.109321052631</v>
          </cell>
          <cell r="O1569">
            <v>39886.189321052632</v>
          </cell>
          <cell r="P1569">
            <v>57004.74932105263</v>
          </cell>
          <cell r="Q1569">
            <v>39760.909321052633</v>
          </cell>
        </row>
        <row r="1570">
          <cell r="F1570">
            <v>2100</v>
          </cell>
          <cell r="G1570">
            <v>0</v>
          </cell>
          <cell r="H1570">
            <v>2100</v>
          </cell>
          <cell r="I1570">
            <v>0</v>
          </cell>
          <cell r="J1570">
            <v>2100</v>
          </cell>
          <cell r="K1570">
            <v>0</v>
          </cell>
          <cell r="L1570">
            <v>2100</v>
          </cell>
          <cell r="M1570">
            <v>0</v>
          </cell>
          <cell r="N1570">
            <v>2100</v>
          </cell>
          <cell r="O1570">
            <v>0</v>
          </cell>
          <cell r="P1570">
            <v>2100</v>
          </cell>
          <cell r="Q1570">
            <v>0</v>
          </cell>
        </row>
        <row r="1571">
          <cell r="F1571">
            <v>15000</v>
          </cell>
          <cell r="G1571">
            <v>0</v>
          </cell>
          <cell r="H1571">
            <v>15000</v>
          </cell>
          <cell r="I1571">
            <v>0</v>
          </cell>
          <cell r="J1571">
            <v>15000</v>
          </cell>
          <cell r="K1571">
            <v>0</v>
          </cell>
          <cell r="L1571">
            <v>15000</v>
          </cell>
          <cell r="M1571">
            <v>0</v>
          </cell>
          <cell r="N1571">
            <v>15000</v>
          </cell>
          <cell r="O1571">
            <v>0</v>
          </cell>
          <cell r="P1571">
            <v>15000</v>
          </cell>
          <cell r="Q1571">
            <v>0</v>
          </cell>
        </row>
        <row r="1572"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</row>
        <row r="1573">
          <cell r="F1573">
            <v>1198</v>
          </cell>
          <cell r="G1573">
            <v>1198</v>
          </cell>
          <cell r="H1573">
            <v>1198</v>
          </cell>
          <cell r="I1573">
            <v>1198</v>
          </cell>
          <cell r="J1573">
            <v>1198</v>
          </cell>
          <cell r="K1573">
            <v>1198</v>
          </cell>
          <cell r="L1573">
            <v>1198</v>
          </cell>
          <cell r="M1573">
            <v>1198</v>
          </cell>
          <cell r="N1573">
            <v>1198</v>
          </cell>
          <cell r="O1573">
            <v>1198</v>
          </cell>
          <cell r="P1573">
            <v>1198</v>
          </cell>
          <cell r="Q1573">
            <v>1198</v>
          </cell>
        </row>
        <row r="1574"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</row>
        <row r="1575"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</row>
        <row r="1576"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</row>
        <row r="1577">
          <cell r="F1577">
            <v>6980</v>
          </cell>
          <cell r="G1577">
            <v>6980</v>
          </cell>
          <cell r="H1577">
            <v>6980</v>
          </cell>
          <cell r="I1577">
            <v>6980</v>
          </cell>
          <cell r="J1577">
            <v>6980</v>
          </cell>
          <cell r="K1577">
            <v>6980</v>
          </cell>
          <cell r="L1577">
            <v>6980</v>
          </cell>
          <cell r="M1577">
            <v>6980</v>
          </cell>
          <cell r="N1577">
            <v>6980</v>
          </cell>
          <cell r="O1577">
            <v>6980</v>
          </cell>
          <cell r="P1577">
            <v>6980</v>
          </cell>
          <cell r="Q1577">
            <v>6980</v>
          </cell>
        </row>
        <row r="1578"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</row>
        <row r="1579"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</row>
        <row r="1580"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</row>
        <row r="1581"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</row>
        <row r="1582"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</row>
        <row r="1583"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</row>
        <row r="1584"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</row>
        <row r="1585"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</row>
        <row r="1586"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</row>
        <row r="1587"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</row>
        <row r="1588">
          <cell r="F1588">
            <v>0</v>
          </cell>
          <cell r="G1588">
            <v>0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</row>
        <row r="1589"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</row>
        <row r="1590"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</row>
        <row r="1591">
          <cell r="F1591">
            <v>247.81</v>
          </cell>
          <cell r="G1591">
            <v>1012.35</v>
          </cell>
          <cell r="H1591">
            <v>278.39999999999998</v>
          </cell>
          <cell r="I1591">
            <v>269.12</v>
          </cell>
          <cell r="J1591">
            <v>259.83999999999997</v>
          </cell>
          <cell r="K1591">
            <v>273.76</v>
          </cell>
          <cell r="L1591">
            <v>250.57</v>
          </cell>
          <cell r="M1591">
            <v>348</v>
          </cell>
          <cell r="N1591">
            <v>283.04000000000002</v>
          </cell>
          <cell r="O1591">
            <v>269.12</v>
          </cell>
          <cell r="P1591">
            <v>287.68</v>
          </cell>
          <cell r="Q1591">
            <v>143.84</v>
          </cell>
        </row>
        <row r="1592"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</row>
        <row r="1593"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</row>
        <row r="1594">
          <cell r="F1594">
            <v>5000</v>
          </cell>
          <cell r="G1594">
            <v>5000</v>
          </cell>
          <cell r="H1594">
            <v>5000</v>
          </cell>
          <cell r="I1594">
            <v>5000</v>
          </cell>
          <cell r="J1594">
            <v>5000</v>
          </cell>
          <cell r="K1594">
            <v>5000</v>
          </cell>
          <cell r="L1594">
            <v>5000</v>
          </cell>
          <cell r="M1594">
            <v>5000</v>
          </cell>
          <cell r="N1594">
            <v>5000</v>
          </cell>
          <cell r="O1594">
            <v>5000</v>
          </cell>
          <cell r="P1594">
            <v>5000</v>
          </cell>
          <cell r="Q1594">
            <v>5000</v>
          </cell>
        </row>
        <row r="1595"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</row>
        <row r="1596"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</row>
        <row r="1597">
          <cell r="F1597">
            <v>1495</v>
          </cell>
          <cell r="G1597">
            <v>1495</v>
          </cell>
          <cell r="H1597">
            <v>1495</v>
          </cell>
          <cell r="I1597">
            <v>1495</v>
          </cell>
          <cell r="J1597">
            <v>1495</v>
          </cell>
          <cell r="K1597">
            <v>1495</v>
          </cell>
          <cell r="L1597">
            <v>1495</v>
          </cell>
          <cell r="M1597">
            <v>1495</v>
          </cell>
          <cell r="N1597">
            <v>1495</v>
          </cell>
          <cell r="O1597">
            <v>1495</v>
          </cell>
          <cell r="P1597">
            <v>1495</v>
          </cell>
          <cell r="Q1597">
            <v>1495</v>
          </cell>
        </row>
        <row r="1598"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</row>
        <row r="1599">
          <cell r="F1599">
            <v>7500</v>
          </cell>
          <cell r="G1599">
            <v>7500</v>
          </cell>
          <cell r="H1599">
            <v>7500</v>
          </cell>
          <cell r="I1599">
            <v>7500</v>
          </cell>
          <cell r="J1599">
            <v>7500</v>
          </cell>
          <cell r="K1599">
            <v>7500</v>
          </cell>
          <cell r="L1599">
            <v>7500</v>
          </cell>
          <cell r="M1599">
            <v>7500</v>
          </cell>
          <cell r="N1599">
            <v>7500</v>
          </cell>
          <cell r="O1599">
            <v>7500</v>
          </cell>
          <cell r="P1599">
            <v>7500</v>
          </cell>
          <cell r="Q1599">
            <v>7500</v>
          </cell>
        </row>
        <row r="1600"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</row>
        <row r="1601"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</row>
        <row r="1602"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</row>
        <row r="1603">
          <cell r="F1603">
            <v>1500</v>
          </cell>
          <cell r="G1603">
            <v>1500</v>
          </cell>
          <cell r="H1603">
            <v>1500</v>
          </cell>
          <cell r="I1603">
            <v>1500</v>
          </cell>
          <cell r="J1603">
            <v>1500</v>
          </cell>
          <cell r="K1603">
            <v>1500</v>
          </cell>
          <cell r="L1603">
            <v>1500</v>
          </cell>
          <cell r="M1603">
            <v>1500</v>
          </cell>
          <cell r="N1603">
            <v>1500</v>
          </cell>
          <cell r="O1603">
            <v>1500</v>
          </cell>
          <cell r="P1603">
            <v>1500</v>
          </cell>
          <cell r="Q1603">
            <v>1500</v>
          </cell>
        </row>
        <row r="1604"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</row>
        <row r="1605"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</row>
        <row r="1606"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</row>
        <row r="1607"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</row>
        <row r="1608"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</row>
        <row r="1609"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</row>
        <row r="1610"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</row>
        <row r="1611"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</row>
        <row r="1612"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</row>
        <row r="1613">
          <cell r="F1613">
            <v>15944.06932105263</v>
          </cell>
          <cell r="G1613">
            <v>15944.06932105263</v>
          </cell>
          <cell r="H1613">
            <v>15944.06932105263</v>
          </cell>
          <cell r="I1613">
            <v>15944.06932105263</v>
          </cell>
          <cell r="J1613">
            <v>15944.06932105263</v>
          </cell>
          <cell r="K1613">
            <v>15944.06932105263</v>
          </cell>
          <cell r="L1613">
            <v>15944.06932105263</v>
          </cell>
          <cell r="M1613">
            <v>15944.06932105263</v>
          </cell>
          <cell r="N1613">
            <v>15944.06932105263</v>
          </cell>
          <cell r="O1613">
            <v>15944.06932105263</v>
          </cell>
          <cell r="P1613">
            <v>15944.06932105263</v>
          </cell>
          <cell r="Q1613">
            <v>15944.06932105263</v>
          </cell>
        </row>
        <row r="1614"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</row>
        <row r="1615">
          <cell r="F1615">
            <v>60639.91</v>
          </cell>
          <cell r="G1615">
            <v>60639.91</v>
          </cell>
          <cell r="H1615">
            <v>60639.91</v>
          </cell>
          <cell r="I1615">
            <v>60639.91</v>
          </cell>
          <cell r="J1615">
            <v>60639.91</v>
          </cell>
          <cell r="K1615">
            <v>60639.91</v>
          </cell>
          <cell r="L1615">
            <v>60639.91</v>
          </cell>
          <cell r="M1615">
            <v>60639.91</v>
          </cell>
          <cell r="N1615">
            <v>60639.91</v>
          </cell>
          <cell r="O1615">
            <v>60639.91</v>
          </cell>
          <cell r="P1615">
            <v>60639.91</v>
          </cell>
          <cell r="Q1615">
            <v>60639.91</v>
          </cell>
        </row>
        <row r="1616">
          <cell r="F1616">
            <v>0</v>
          </cell>
          <cell r="G1616">
            <v>0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0</v>
          </cell>
        </row>
        <row r="1617"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</row>
        <row r="1618"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</row>
        <row r="1619"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</row>
        <row r="1620">
          <cell r="F1620">
            <v>0</v>
          </cell>
          <cell r="G1620">
            <v>0</v>
          </cell>
          <cell r="H1620">
            <v>0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0</v>
          </cell>
        </row>
        <row r="1621"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</row>
        <row r="1622"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</row>
        <row r="1623"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</row>
        <row r="1624">
          <cell r="F1624">
            <v>60639.91</v>
          </cell>
          <cell r="G1624">
            <v>60639.91</v>
          </cell>
          <cell r="H1624">
            <v>60639.91</v>
          </cell>
          <cell r="I1624">
            <v>60639.91</v>
          </cell>
          <cell r="J1624">
            <v>60639.91</v>
          </cell>
          <cell r="K1624">
            <v>60639.91</v>
          </cell>
          <cell r="L1624">
            <v>60639.91</v>
          </cell>
          <cell r="M1624">
            <v>60639.91</v>
          </cell>
          <cell r="N1624">
            <v>60639.91</v>
          </cell>
          <cell r="O1624">
            <v>60639.91</v>
          </cell>
          <cell r="P1624">
            <v>60639.91</v>
          </cell>
          <cell r="Q1624">
            <v>60639.91</v>
          </cell>
        </row>
        <row r="1625"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</row>
        <row r="1626"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</row>
        <row r="1627"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</row>
        <row r="1628"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  <cell r="K1628">
            <v>0</v>
          </cell>
          <cell r="L1628">
            <v>0</v>
          </cell>
          <cell r="M1628">
            <v>0</v>
          </cell>
          <cell r="N1628">
            <v>0</v>
          </cell>
          <cell r="O1628">
            <v>0</v>
          </cell>
          <cell r="P1628">
            <v>0</v>
          </cell>
          <cell r="Q1628">
            <v>0</v>
          </cell>
        </row>
        <row r="1629"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</row>
        <row r="1630"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</row>
        <row r="1631"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</row>
        <row r="1632"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</row>
        <row r="1633"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</row>
        <row r="1634"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</row>
        <row r="1635">
          <cell r="F1635">
            <v>0</v>
          </cell>
          <cell r="G1635">
            <v>0</v>
          </cell>
          <cell r="H1635">
            <v>0</v>
          </cell>
          <cell r="I1635">
            <v>0</v>
          </cell>
          <cell r="J1635">
            <v>0</v>
          </cell>
          <cell r="K1635">
            <v>0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</row>
        <row r="1636"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</row>
        <row r="1637"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</row>
        <row r="1638"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</row>
        <row r="1639"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</row>
        <row r="1640"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</row>
        <row r="1641"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</row>
        <row r="1642"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</row>
        <row r="1643"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</row>
        <row r="1644"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</row>
        <row r="1645"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</row>
        <row r="1646">
          <cell r="F1646">
            <v>0</v>
          </cell>
          <cell r="G1646">
            <v>100000</v>
          </cell>
          <cell r="H1646">
            <v>100000</v>
          </cell>
          <cell r="I1646">
            <v>100000</v>
          </cell>
          <cell r="J1646">
            <v>100000</v>
          </cell>
          <cell r="K1646">
            <v>100000</v>
          </cell>
          <cell r="L1646">
            <v>10000</v>
          </cell>
          <cell r="M1646">
            <v>100000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</row>
        <row r="1647">
          <cell r="F1647">
            <v>0</v>
          </cell>
          <cell r="G1647">
            <v>100000</v>
          </cell>
          <cell r="H1647">
            <v>100000</v>
          </cell>
          <cell r="I1647">
            <v>100000</v>
          </cell>
          <cell r="J1647">
            <v>100000</v>
          </cell>
          <cell r="K1647">
            <v>100000</v>
          </cell>
          <cell r="L1647">
            <v>10000</v>
          </cell>
          <cell r="M1647">
            <v>100000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</row>
        <row r="1673">
          <cell r="F1673">
            <v>254627.75070000003</v>
          </cell>
          <cell r="G1673">
            <v>254627.75070000003</v>
          </cell>
          <cell r="H1673">
            <v>254627.75070000003</v>
          </cell>
          <cell r="I1673">
            <v>254627.75070000003</v>
          </cell>
          <cell r="J1673">
            <v>254627.75070000003</v>
          </cell>
          <cell r="K1673">
            <v>254627.75070000003</v>
          </cell>
          <cell r="L1673">
            <v>254627.75070000003</v>
          </cell>
          <cell r="M1673">
            <v>254627.75070000003</v>
          </cell>
          <cell r="N1673">
            <v>254627.75070000003</v>
          </cell>
          <cell r="O1673">
            <v>254627.75070000003</v>
          </cell>
          <cell r="P1673">
            <v>254627.75070000003</v>
          </cell>
          <cell r="Q1673">
            <v>254627.75070000003</v>
          </cell>
        </row>
        <row r="1674">
          <cell r="F1674">
            <v>0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0</v>
          </cell>
        </row>
        <row r="1675">
          <cell r="F1675">
            <v>0</v>
          </cell>
          <cell r="G1675">
            <v>0</v>
          </cell>
          <cell r="H1675">
            <v>19465.964481907904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19465.964481907904</v>
          </cell>
          <cell r="O1675">
            <v>0</v>
          </cell>
          <cell r="P1675">
            <v>0</v>
          </cell>
          <cell r="Q1675">
            <v>0</v>
          </cell>
        </row>
        <row r="1676">
          <cell r="F1676">
            <v>25954.619309210539</v>
          </cell>
          <cell r="G1676">
            <v>25954.619309210539</v>
          </cell>
          <cell r="H1676">
            <v>25954.619309210539</v>
          </cell>
          <cell r="I1676">
            <v>25954.619309210539</v>
          </cell>
          <cell r="J1676">
            <v>25954.619309210539</v>
          </cell>
          <cell r="K1676">
            <v>25954.619309210539</v>
          </cell>
          <cell r="L1676">
            <v>25954.619309210539</v>
          </cell>
          <cell r="M1676">
            <v>25954.619309210539</v>
          </cell>
          <cell r="N1676">
            <v>25954.619309210539</v>
          </cell>
          <cell r="O1676">
            <v>25954.619309210539</v>
          </cell>
          <cell r="P1676">
            <v>25954.619309210539</v>
          </cell>
          <cell r="Q1676">
            <v>25954.619309210539</v>
          </cell>
        </row>
        <row r="1677">
          <cell r="F1677">
            <v>12655</v>
          </cell>
          <cell r="G1677">
            <v>12655</v>
          </cell>
          <cell r="H1677">
            <v>12655</v>
          </cell>
          <cell r="I1677">
            <v>12655</v>
          </cell>
          <cell r="J1677">
            <v>12655</v>
          </cell>
          <cell r="K1677">
            <v>12655</v>
          </cell>
          <cell r="L1677">
            <v>12655</v>
          </cell>
          <cell r="M1677">
            <v>12655</v>
          </cell>
          <cell r="N1677">
            <v>12655</v>
          </cell>
          <cell r="O1677">
            <v>12655</v>
          </cell>
          <cell r="P1677">
            <v>12655</v>
          </cell>
          <cell r="Q1677">
            <v>12655</v>
          </cell>
        </row>
        <row r="1678"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</row>
        <row r="1679"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</row>
        <row r="1680"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</row>
        <row r="1681"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</row>
        <row r="1682">
          <cell r="F1682">
            <v>56489</v>
          </cell>
          <cell r="G1682">
            <v>56489</v>
          </cell>
          <cell r="H1682">
            <v>56489</v>
          </cell>
          <cell r="I1682">
            <v>56489</v>
          </cell>
          <cell r="J1682">
            <v>56489</v>
          </cell>
          <cell r="K1682">
            <v>56489</v>
          </cell>
          <cell r="L1682">
            <v>56489</v>
          </cell>
          <cell r="M1682">
            <v>56489</v>
          </cell>
          <cell r="N1682">
            <v>56489</v>
          </cell>
          <cell r="O1682">
            <v>56489</v>
          </cell>
          <cell r="P1682">
            <v>56489</v>
          </cell>
          <cell r="Q1682">
            <v>56489</v>
          </cell>
        </row>
        <row r="1683">
          <cell r="F1683">
            <v>1455</v>
          </cell>
          <cell r="G1683">
            <v>1455</v>
          </cell>
          <cell r="H1683">
            <v>1455</v>
          </cell>
          <cell r="I1683">
            <v>1455</v>
          </cell>
          <cell r="J1683">
            <v>1455</v>
          </cell>
          <cell r="K1683">
            <v>1455</v>
          </cell>
          <cell r="L1683">
            <v>1455</v>
          </cell>
          <cell r="M1683">
            <v>1455</v>
          </cell>
          <cell r="N1683">
            <v>1455</v>
          </cell>
          <cell r="O1683">
            <v>1455</v>
          </cell>
          <cell r="P1683">
            <v>1455</v>
          </cell>
          <cell r="Q1683">
            <v>1455</v>
          </cell>
        </row>
        <row r="1684">
          <cell r="F1684">
            <v>500</v>
          </cell>
          <cell r="G1684">
            <v>500</v>
          </cell>
          <cell r="H1684">
            <v>500</v>
          </cell>
          <cell r="I1684">
            <v>500</v>
          </cell>
          <cell r="J1684">
            <v>500</v>
          </cell>
          <cell r="K1684">
            <v>500</v>
          </cell>
          <cell r="L1684">
            <v>500</v>
          </cell>
          <cell r="M1684">
            <v>500</v>
          </cell>
          <cell r="N1684">
            <v>500</v>
          </cell>
          <cell r="O1684">
            <v>500</v>
          </cell>
          <cell r="P1684">
            <v>500</v>
          </cell>
          <cell r="Q1684">
            <v>500</v>
          </cell>
        </row>
        <row r="1685">
          <cell r="F1685">
            <v>1200</v>
          </cell>
          <cell r="G1685">
            <v>1200</v>
          </cell>
          <cell r="H1685">
            <v>1200</v>
          </cell>
          <cell r="I1685">
            <v>1200</v>
          </cell>
          <cell r="J1685">
            <v>1200</v>
          </cell>
          <cell r="K1685">
            <v>1200</v>
          </cell>
          <cell r="L1685">
            <v>1200</v>
          </cell>
          <cell r="M1685">
            <v>1200</v>
          </cell>
          <cell r="N1685">
            <v>1200</v>
          </cell>
          <cell r="O1685">
            <v>1200</v>
          </cell>
          <cell r="P1685">
            <v>1200</v>
          </cell>
          <cell r="Q1685">
            <v>1200</v>
          </cell>
        </row>
        <row r="1686"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</row>
        <row r="1687"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</row>
        <row r="1688"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</row>
        <row r="1689">
          <cell r="F1689">
            <v>0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</row>
        <row r="1690">
          <cell r="F1690">
            <v>0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>
            <v>0</v>
          </cell>
          <cell r="O1690">
            <v>0</v>
          </cell>
          <cell r="P1690">
            <v>0</v>
          </cell>
          <cell r="Q1690">
            <v>0</v>
          </cell>
        </row>
        <row r="1691">
          <cell r="F1691">
            <v>0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>
            <v>0</v>
          </cell>
          <cell r="O1691">
            <v>0</v>
          </cell>
          <cell r="P1691">
            <v>0</v>
          </cell>
          <cell r="Q1691">
            <v>0</v>
          </cell>
        </row>
        <row r="1692"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  <cell r="O1692">
            <v>0</v>
          </cell>
          <cell r="P1692">
            <v>0</v>
          </cell>
          <cell r="Q1692">
            <v>0</v>
          </cell>
        </row>
        <row r="1693">
          <cell r="F1693">
            <v>0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  <cell r="M1693">
            <v>0</v>
          </cell>
          <cell r="N1693">
            <v>0</v>
          </cell>
          <cell r="O1693">
            <v>0</v>
          </cell>
          <cell r="P1693">
            <v>0</v>
          </cell>
          <cell r="Q1693">
            <v>0</v>
          </cell>
        </row>
        <row r="1694">
          <cell r="F1694">
            <v>0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</row>
        <row r="1695">
          <cell r="F1695">
            <v>0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</row>
        <row r="1696"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</row>
        <row r="1697"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</row>
        <row r="1698">
          <cell r="F1698">
            <v>33026</v>
          </cell>
          <cell r="G1698">
            <v>33026</v>
          </cell>
          <cell r="H1698">
            <v>33026</v>
          </cell>
          <cell r="I1698">
            <v>33026</v>
          </cell>
          <cell r="J1698">
            <v>33026</v>
          </cell>
          <cell r="K1698">
            <v>33026</v>
          </cell>
          <cell r="L1698">
            <v>33026</v>
          </cell>
          <cell r="M1698">
            <v>33026</v>
          </cell>
          <cell r="N1698">
            <v>33026</v>
          </cell>
          <cell r="O1698">
            <v>33026</v>
          </cell>
          <cell r="P1698">
            <v>33026</v>
          </cell>
          <cell r="Q1698">
            <v>33026</v>
          </cell>
        </row>
        <row r="1699"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</row>
        <row r="1700">
          <cell r="F1700">
            <v>20308</v>
          </cell>
          <cell r="G1700">
            <v>20308</v>
          </cell>
          <cell r="H1700">
            <v>20308</v>
          </cell>
          <cell r="I1700">
            <v>20308</v>
          </cell>
          <cell r="J1700">
            <v>20308</v>
          </cell>
          <cell r="K1700">
            <v>20308</v>
          </cell>
          <cell r="L1700">
            <v>20308</v>
          </cell>
          <cell r="M1700">
            <v>20308</v>
          </cell>
          <cell r="N1700">
            <v>20308</v>
          </cell>
          <cell r="O1700">
            <v>20308</v>
          </cell>
          <cell r="P1700">
            <v>20308</v>
          </cell>
          <cell r="Q1700">
            <v>20308</v>
          </cell>
        </row>
        <row r="1701">
          <cell r="F1701">
            <v>0</v>
          </cell>
          <cell r="G1701">
            <v>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>
            <v>0</v>
          </cell>
          <cell r="P1701">
            <v>0</v>
          </cell>
          <cell r="Q1701">
            <v>0</v>
          </cell>
        </row>
        <row r="1702">
          <cell r="F1702">
            <v>0</v>
          </cell>
          <cell r="G1702">
            <v>0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0</v>
          </cell>
        </row>
        <row r="1703"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  <cell r="M1703">
            <v>0</v>
          </cell>
          <cell r="N1703">
            <v>0</v>
          </cell>
          <cell r="O1703">
            <v>0</v>
          </cell>
          <cell r="P1703">
            <v>0</v>
          </cell>
          <cell r="Q1703">
            <v>0</v>
          </cell>
        </row>
        <row r="1704"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</row>
        <row r="1705"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</row>
        <row r="1706">
          <cell r="F1706">
            <v>0</v>
          </cell>
          <cell r="G1706">
            <v>0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0</v>
          </cell>
          <cell r="P1706">
            <v>0</v>
          </cell>
          <cell r="Q1706">
            <v>0</v>
          </cell>
        </row>
        <row r="1707">
          <cell r="F1707">
            <v>0</v>
          </cell>
          <cell r="G1707">
            <v>0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0</v>
          </cell>
          <cell r="P1707">
            <v>0</v>
          </cell>
          <cell r="Q1707">
            <v>0</v>
          </cell>
        </row>
        <row r="1708"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</row>
        <row r="1709">
          <cell r="F1709">
            <v>0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  <cell r="Q1709">
            <v>0</v>
          </cell>
        </row>
        <row r="1710">
          <cell r="F1710">
            <v>0</v>
          </cell>
          <cell r="G1710">
            <v>0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>
            <v>0</v>
          </cell>
          <cell r="P1710">
            <v>0</v>
          </cell>
          <cell r="Q1710">
            <v>0</v>
          </cell>
        </row>
        <row r="1711">
          <cell r="F1711">
            <v>56224</v>
          </cell>
          <cell r="G1711">
            <v>11224</v>
          </cell>
          <cell r="H1711">
            <v>11224</v>
          </cell>
          <cell r="I1711">
            <v>11224</v>
          </cell>
          <cell r="J1711">
            <v>11224</v>
          </cell>
          <cell r="K1711">
            <v>11224</v>
          </cell>
          <cell r="L1711">
            <v>11224</v>
          </cell>
          <cell r="M1711">
            <v>11224</v>
          </cell>
          <cell r="N1711">
            <v>11224</v>
          </cell>
          <cell r="O1711">
            <v>11224</v>
          </cell>
          <cell r="P1711">
            <v>11224</v>
          </cell>
          <cell r="Q1711">
            <v>11224</v>
          </cell>
        </row>
        <row r="1712">
          <cell r="F1712">
            <v>0</v>
          </cell>
          <cell r="G1712">
            <v>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>
            <v>0</v>
          </cell>
          <cell r="P1712">
            <v>0</v>
          </cell>
          <cell r="Q1712">
            <v>0</v>
          </cell>
        </row>
        <row r="1713"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</row>
        <row r="1714">
          <cell r="F1714">
            <v>0</v>
          </cell>
          <cell r="G1714">
            <v>0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0</v>
          </cell>
        </row>
        <row r="1715"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</row>
        <row r="1716">
          <cell r="F1716">
            <v>0</v>
          </cell>
          <cell r="G1716">
            <v>0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>
            <v>0</v>
          </cell>
          <cell r="O1716">
            <v>0</v>
          </cell>
          <cell r="P1716">
            <v>0</v>
          </cell>
          <cell r="Q1716">
            <v>0</v>
          </cell>
        </row>
        <row r="1717"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</row>
        <row r="1718">
          <cell r="F1718">
            <v>0</v>
          </cell>
          <cell r="G1718">
            <v>0</v>
          </cell>
          <cell r="H1718">
            <v>0</v>
          </cell>
          <cell r="I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  <cell r="N1718">
            <v>0</v>
          </cell>
          <cell r="O1718">
            <v>0</v>
          </cell>
          <cell r="P1718">
            <v>0</v>
          </cell>
          <cell r="Q1718">
            <v>0</v>
          </cell>
        </row>
        <row r="1719"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</row>
        <row r="1720">
          <cell r="F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0</v>
          </cell>
          <cell r="P1720">
            <v>0</v>
          </cell>
          <cell r="Q1720">
            <v>0</v>
          </cell>
        </row>
        <row r="1721"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</row>
        <row r="1722"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</row>
        <row r="1723"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</row>
        <row r="1724"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0</v>
          </cell>
          <cell r="Q1724">
            <v>0</v>
          </cell>
        </row>
        <row r="1725"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0</v>
          </cell>
          <cell r="P1725">
            <v>0</v>
          </cell>
          <cell r="Q1725">
            <v>0</v>
          </cell>
        </row>
        <row r="1726"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</row>
        <row r="1727"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</row>
        <row r="1728"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</row>
        <row r="1729"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</row>
        <row r="1730">
          <cell r="F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0</v>
          </cell>
        </row>
        <row r="1731">
          <cell r="F1731">
            <v>0</v>
          </cell>
          <cell r="G1731">
            <v>0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>
            <v>0</v>
          </cell>
          <cell r="O1731">
            <v>0</v>
          </cell>
          <cell r="P1731">
            <v>0</v>
          </cell>
          <cell r="Q1731">
            <v>0</v>
          </cell>
        </row>
        <row r="1732"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0</v>
          </cell>
          <cell r="Q1732">
            <v>0</v>
          </cell>
        </row>
        <row r="1733">
          <cell r="F1733">
            <v>0</v>
          </cell>
          <cell r="G1733">
            <v>0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>
            <v>0</v>
          </cell>
          <cell r="O1733">
            <v>0</v>
          </cell>
          <cell r="P1733">
            <v>0</v>
          </cell>
          <cell r="Q1733">
            <v>0</v>
          </cell>
        </row>
        <row r="1734">
          <cell r="F1734">
            <v>0</v>
          </cell>
          <cell r="G1734">
            <v>0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</v>
          </cell>
          <cell r="P1734">
            <v>0</v>
          </cell>
          <cell r="Q1734">
            <v>0</v>
          </cell>
        </row>
        <row r="1735">
          <cell r="F1735">
            <v>2320</v>
          </cell>
          <cell r="G1735">
            <v>2320</v>
          </cell>
          <cell r="H1735">
            <v>2320</v>
          </cell>
          <cell r="I1735">
            <v>2320</v>
          </cell>
          <cell r="J1735">
            <v>2320</v>
          </cell>
          <cell r="K1735">
            <v>2320</v>
          </cell>
          <cell r="L1735">
            <v>2320</v>
          </cell>
          <cell r="M1735">
            <v>2320</v>
          </cell>
          <cell r="N1735">
            <v>2320</v>
          </cell>
          <cell r="O1735">
            <v>2320</v>
          </cell>
          <cell r="P1735">
            <v>2320</v>
          </cell>
          <cell r="Q1735">
            <v>2320</v>
          </cell>
        </row>
        <row r="1736">
          <cell r="F1736">
            <v>0</v>
          </cell>
          <cell r="G1736">
            <v>0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  <cell r="O1736">
            <v>0</v>
          </cell>
          <cell r="P1736">
            <v>0</v>
          </cell>
          <cell r="Q1736">
            <v>0</v>
          </cell>
        </row>
        <row r="1737">
          <cell r="F1737">
            <v>0</v>
          </cell>
          <cell r="G1737">
            <v>0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  <cell r="O1737">
            <v>0</v>
          </cell>
          <cell r="P1737">
            <v>0</v>
          </cell>
          <cell r="Q1737">
            <v>0</v>
          </cell>
        </row>
        <row r="1738"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</row>
        <row r="1739">
          <cell r="F1739">
            <v>0</v>
          </cell>
          <cell r="G1739">
            <v>0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  <cell r="O1739">
            <v>0</v>
          </cell>
          <cell r="P1739">
            <v>0</v>
          </cell>
          <cell r="Q1739">
            <v>0</v>
          </cell>
        </row>
        <row r="1740">
          <cell r="F1740">
            <v>0</v>
          </cell>
          <cell r="G1740">
            <v>0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</row>
        <row r="1741">
          <cell r="F1741">
            <v>0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>
            <v>0</v>
          </cell>
          <cell r="O1741">
            <v>0</v>
          </cell>
          <cell r="P1741">
            <v>0</v>
          </cell>
          <cell r="Q1741">
            <v>0</v>
          </cell>
        </row>
        <row r="1742"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</row>
        <row r="1743"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</row>
        <row r="1744">
          <cell r="F1744">
            <v>0</v>
          </cell>
          <cell r="G1744">
            <v>0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>
            <v>0</v>
          </cell>
          <cell r="O1744">
            <v>0</v>
          </cell>
          <cell r="P1744">
            <v>0</v>
          </cell>
          <cell r="Q1744">
            <v>0</v>
          </cell>
        </row>
        <row r="1745">
          <cell r="F1745">
            <v>2904</v>
          </cell>
          <cell r="G1745">
            <v>2904</v>
          </cell>
          <cell r="H1745">
            <v>2904</v>
          </cell>
          <cell r="I1745">
            <v>2904</v>
          </cell>
          <cell r="J1745">
            <v>2904</v>
          </cell>
          <cell r="K1745">
            <v>2904</v>
          </cell>
          <cell r="L1745">
            <v>2904</v>
          </cell>
          <cell r="M1745">
            <v>2904</v>
          </cell>
          <cell r="N1745">
            <v>2904</v>
          </cell>
          <cell r="O1745">
            <v>2904</v>
          </cell>
          <cell r="P1745">
            <v>2904</v>
          </cell>
          <cell r="Q1745">
            <v>2904</v>
          </cell>
        </row>
        <row r="1746"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>
            <v>0</v>
          </cell>
          <cell r="O1746">
            <v>0</v>
          </cell>
          <cell r="P1746">
            <v>0</v>
          </cell>
          <cell r="Q1746">
            <v>0</v>
          </cell>
        </row>
        <row r="1747">
          <cell r="F1747">
            <v>51000</v>
          </cell>
          <cell r="G1747">
            <v>6000</v>
          </cell>
          <cell r="H1747">
            <v>6000</v>
          </cell>
          <cell r="I1747">
            <v>6000</v>
          </cell>
          <cell r="J1747">
            <v>6000</v>
          </cell>
          <cell r="K1747">
            <v>6000</v>
          </cell>
          <cell r="L1747">
            <v>6000</v>
          </cell>
          <cell r="M1747">
            <v>6000</v>
          </cell>
          <cell r="N1747">
            <v>6000</v>
          </cell>
          <cell r="O1747">
            <v>6000</v>
          </cell>
          <cell r="P1747">
            <v>6000</v>
          </cell>
          <cell r="Q1747">
            <v>6000</v>
          </cell>
        </row>
        <row r="1748">
          <cell r="F1748">
            <v>0</v>
          </cell>
          <cell r="G1748">
            <v>0</v>
          </cell>
          <cell r="H1748">
            <v>0</v>
          </cell>
          <cell r="I1748">
            <v>0</v>
          </cell>
          <cell r="J1748">
            <v>0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  <cell r="O1748">
            <v>0</v>
          </cell>
          <cell r="P1748">
            <v>0</v>
          </cell>
          <cell r="Q1748">
            <v>0</v>
          </cell>
        </row>
        <row r="1749">
          <cell r="F1749">
            <v>0</v>
          </cell>
          <cell r="G1749">
            <v>0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</row>
        <row r="1750"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</row>
        <row r="1751"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</row>
        <row r="1752"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</row>
        <row r="1753">
          <cell r="F1753">
            <v>0</v>
          </cell>
          <cell r="G1753">
            <v>0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  <cell r="Q1753">
            <v>0</v>
          </cell>
        </row>
        <row r="1754">
          <cell r="F1754">
            <v>0</v>
          </cell>
          <cell r="G1754">
            <v>0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>
            <v>0</v>
          </cell>
          <cell r="O1754">
            <v>0</v>
          </cell>
          <cell r="P1754">
            <v>0</v>
          </cell>
          <cell r="Q1754">
            <v>0</v>
          </cell>
        </row>
        <row r="1755"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</row>
        <row r="1756"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</row>
        <row r="1757">
          <cell r="F1757">
            <v>27600</v>
          </cell>
          <cell r="G1757">
            <v>27600</v>
          </cell>
          <cell r="H1757">
            <v>27600</v>
          </cell>
          <cell r="I1757">
            <v>27600</v>
          </cell>
          <cell r="J1757">
            <v>27600</v>
          </cell>
          <cell r="K1757">
            <v>27600</v>
          </cell>
          <cell r="L1757">
            <v>27600</v>
          </cell>
          <cell r="M1757">
            <v>27600</v>
          </cell>
          <cell r="N1757">
            <v>27600</v>
          </cell>
          <cell r="O1757">
            <v>27600</v>
          </cell>
          <cell r="P1757">
            <v>27600</v>
          </cell>
          <cell r="Q1757">
            <v>27600</v>
          </cell>
        </row>
        <row r="1758"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</row>
        <row r="1759">
          <cell r="F1759">
            <v>0</v>
          </cell>
          <cell r="G1759">
            <v>0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>
            <v>0</v>
          </cell>
          <cell r="O1759">
            <v>0</v>
          </cell>
          <cell r="P1759">
            <v>0</v>
          </cell>
          <cell r="Q1759">
            <v>0</v>
          </cell>
        </row>
        <row r="1760"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</row>
        <row r="1761"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</row>
        <row r="1762"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</row>
        <row r="1763"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</row>
        <row r="1764"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</row>
        <row r="1765">
          <cell r="F1765">
            <v>27600</v>
          </cell>
          <cell r="G1765">
            <v>27600</v>
          </cell>
          <cell r="H1765">
            <v>27600</v>
          </cell>
          <cell r="I1765">
            <v>27600</v>
          </cell>
          <cell r="J1765">
            <v>27600</v>
          </cell>
          <cell r="K1765">
            <v>27600</v>
          </cell>
          <cell r="L1765">
            <v>27600</v>
          </cell>
          <cell r="M1765">
            <v>27600</v>
          </cell>
          <cell r="N1765">
            <v>27600</v>
          </cell>
          <cell r="O1765">
            <v>27600</v>
          </cell>
          <cell r="P1765">
            <v>27600</v>
          </cell>
          <cell r="Q1765">
            <v>27600</v>
          </cell>
        </row>
        <row r="1766">
          <cell r="F1766">
            <v>0</v>
          </cell>
          <cell r="G1766">
            <v>0</v>
          </cell>
          <cell r="H1766">
            <v>0</v>
          </cell>
          <cell r="I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</row>
        <row r="1767">
          <cell r="F1767">
            <v>0</v>
          </cell>
          <cell r="G1767">
            <v>0</v>
          </cell>
          <cell r="H1767">
            <v>0</v>
          </cell>
          <cell r="I1767">
            <v>0</v>
          </cell>
          <cell r="J1767">
            <v>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0</v>
          </cell>
          <cell r="P1767">
            <v>0</v>
          </cell>
          <cell r="Q1767">
            <v>0</v>
          </cell>
        </row>
        <row r="1768">
          <cell r="F1768">
            <v>0</v>
          </cell>
          <cell r="G1768">
            <v>0</v>
          </cell>
          <cell r="H1768">
            <v>0</v>
          </cell>
          <cell r="I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  <cell r="N1768">
            <v>0</v>
          </cell>
          <cell r="O1768">
            <v>0</v>
          </cell>
          <cell r="P1768">
            <v>0</v>
          </cell>
          <cell r="Q1768">
            <v>0</v>
          </cell>
        </row>
        <row r="1769"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  <cell r="Q1769">
            <v>0</v>
          </cell>
        </row>
        <row r="1770">
          <cell r="F1770">
            <v>0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</row>
        <row r="1771">
          <cell r="F1771">
            <v>0</v>
          </cell>
          <cell r="G1771">
            <v>0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>
            <v>0</v>
          </cell>
          <cell r="O1771">
            <v>0</v>
          </cell>
          <cell r="P1771">
            <v>0</v>
          </cell>
          <cell r="Q1771">
            <v>0</v>
          </cell>
        </row>
        <row r="1772">
          <cell r="F1772">
            <v>0</v>
          </cell>
          <cell r="G1772">
            <v>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0</v>
          </cell>
          <cell r="P1772">
            <v>0</v>
          </cell>
          <cell r="Q1772">
            <v>0</v>
          </cell>
        </row>
        <row r="1773"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</row>
        <row r="1774"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</row>
        <row r="1775"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</row>
        <row r="1776"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</row>
        <row r="1777"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</row>
        <row r="1778">
          <cell r="F1778">
            <v>0</v>
          </cell>
          <cell r="G1778">
            <v>0</v>
          </cell>
          <cell r="H1778">
            <v>0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</row>
        <row r="1779"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</row>
        <row r="1780">
          <cell r="F1780">
            <v>0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</row>
        <row r="1781"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</row>
        <row r="1782"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</row>
        <row r="1783">
          <cell r="F1783">
            <v>0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  <cell r="M1783">
            <v>0</v>
          </cell>
          <cell r="N1783">
            <v>0</v>
          </cell>
          <cell r="O1783">
            <v>0</v>
          </cell>
          <cell r="P1783">
            <v>0</v>
          </cell>
          <cell r="Q1783">
            <v>0</v>
          </cell>
        </row>
        <row r="1784">
          <cell r="F1784">
            <v>0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  <cell r="Q1784">
            <v>0</v>
          </cell>
        </row>
        <row r="1785">
          <cell r="F1785">
            <v>0</v>
          </cell>
          <cell r="G1785">
            <v>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>
            <v>0</v>
          </cell>
          <cell r="O1785">
            <v>0</v>
          </cell>
          <cell r="P1785">
            <v>0</v>
          </cell>
          <cell r="Q1785">
            <v>0</v>
          </cell>
        </row>
        <row r="1786">
          <cell r="F1786">
            <v>0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  <cell r="K1786">
            <v>0</v>
          </cell>
          <cell r="L1786">
            <v>0</v>
          </cell>
          <cell r="M1786">
            <v>0</v>
          </cell>
          <cell r="N1786">
            <v>0</v>
          </cell>
          <cell r="O1786">
            <v>0</v>
          </cell>
          <cell r="P1786">
            <v>0</v>
          </cell>
          <cell r="Q1786">
            <v>0</v>
          </cell>
        </row>
        <row r="1787"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0</v>
          </cell>
          <cell r="P1787">
            <v>0</v>
          </cell>
          <cell r="Q1787">
            <v>0</v>
          </cell>
        </row>
        <row r="1788">
          <cell r="F1788">
            <v>0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  <cell r="L1788">
            <v>0</v>
          </cell>
          <cell r="M1788">
            <v>0</v>
          </cell>
          <cell r="N1788">
            <v>0</v>
          </cell>
          <cell r="O1788">
            <v>0</v>
          </cell>
          <cell r="P1788">
            <v>0</v>
          </cell>
          <cell r="Q1788">
            <v>0</v>
          </cell>
        </row>
        <row r="1789">
          <cell r="F1789">
            <v>0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</row>
        <row r="1816">
          <cell r="F1816">
            <v>12800.7417</v>
          </cell>
          <cell r="G1816">
            <v>12800.7417</v>
          </cell>
          <cell r="H1816">
            <v>12800.7417</v>
          </cell>
          <cell r="I1816">
            <v>12800.7417</v>
          </cell>
          <cell r="J1816">
            <v>12800.7417</v>
          </cell>
          <cell r="K1816">
            <v>12800.7417</v>
          </cell>
          <cell r="L1816">
            <v>12800.7417</v>
          </cell>
          <cell r="M1816">
            <v>12800.7417</v>
          </cell>
          <cell r="N1816">
            <v>12800.7417</v>
          </cell>
          <cell r="O1816">
            <v>12800.7417</v>
          </cell>
          <cell r="P1816">
            <v>12800.7417</v>
          </cell>
          <cell r="Q1816">
            <v>12800.7417</v>
          </cell>
        </row>
        <row r="1817"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</row>
        <row r="1818">
          <cell r="F1818">
            <v>0</v>
          </cell>
          <cell r="G1818">
            <v>0</v>
          </cell>
          <cell r="H1818">
            <v>1052.692574013158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1052.692574013158</v>
          </cell>
          <cell r="O1818">
            <v>0</v>
          </cell>
          <cell r="P1818">
            <v>0</v>
          </cell>
          <cell r="Q1818">
            <v>0</v>
          </cell>
        </row>
        <row r="1819">
          <cell r="F1819">
            <v>1403.5900986842107</v>
          </cell>
          <cell r="G1819">
            <v>1403.5900986842107</v>
          </cell>
          <cell r="H1819">
            <v>1403.5900986842107</v>
          </cell>
          <cell r="I1819">
            <v>1403.5900986842107</v>
          </cell>
          <cell r="J1819">
            <v>1403.5900986842107</v>
          </cell>
          <cell r="K1819">
            <v>1403.5900986842107</v>
          </cell>
          <cell r="L1819">
            <v>1403.5900986842107</v>
          </cell>
          <cell r="M1819">
            <v>1403.5900986842107</v>
          </cell>
          <cell r="N1819">
            <v>1403.5900986842107</v>
          </cell>
          <cell r="O1819">
            <v>1403.5900986842107</v>
          </cell>
          <cell r="P1819">
            <v>1403.5900986842107</v>
          </cell>
          <cell r="Q1819">
            <v>1403.5900986842107</v>
          </cell>
        </row>
        <row r="1820"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</row>
        <row r="1821"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</row>
        <row r="1822"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</row>
        <row r="1823"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</row>
        <row r="1824"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</row>
        <row r="1825">
          <cell r="F1825">
            <v>0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  <cell r="N1825">
            <v>0</v>
          </cell>
          <cell r="O1825">
            <v>0</v>
          </cell>
          <cell r="P1825">
            <v>0</v>
          </cell>
          <cell r="Q1825">
            <v>0</v>
          </cell>
        </row>
        <row r="1826">
          <cell r="F1826">
            <v>0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  <cell r="M1826">
            <v>0</v>
          </cell>
          <cell r="N1826">
            <v>0</v>
          </cell>
          <cell r="O1826">
            <v>0</v>
          </cell>
          <cell r="P1826">
            <v>0</v>
          </cell>
          <cell r="Q1826">
            <v>0</v>
          </cell>
        </row>
        <row r="1827"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  <cell r="Q1827">
            <v>0</v>
          </cell>
        </row>
        <row r="1828">
          <cell r="F1828">
            <v>0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0</v>
          </cell>
          <cell r="L1828">
            <v>0</v>
          </cell>
          <cell r="M1828">
            <v>0</v>
          </cell>
          <cell r="N1828">
            <v>0</v>
          </cell>
          <cell r="O1828">
            <v>0</v>
          </cell>
          <cell r="P1828">
            <v>0</v>
          </cell>
          <cell r="Q1828">
            <v>0</v>
          </cell>
        </row>
        <row r="1829">
          <cell r="F1829">
            <v>0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>
            <v>0</v>
          </cell>
          <cell r="O1829">
            <v>0</v>
          </cell>
          <cell r="P1829">
            <v>0</v>
          </cell>
          <cell r="Q1829">
            <v>0</v>
          </cell>
        </row>
        <row r="1830">
          <cell r="F1830">
            <v>0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  <cell r="M1830">
            <v>0</v>
          </cell>
          <cell r="N1830">
            <v>0</v>
          </cell>
          <cell r="O1830">
            <v>0</v>
          </cell>
          <cell r="P1830">
            <v>0</v>
          </cell>
          <cell r="Q1830">
            <v>0</v>
          </cell>
        </row>
        <row r="1831">
          <cell r="F1831">
            <v>0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  <cell r="O1831">
            <v>0</v>
          </cell>
          <cell r="P1831">
            <v>0</v>
          </cell>
          <cell r="Q1831">
            <v>0</v>
          </cell>
        </row>
        <row r="1832">
          <cell r="F1832">
            <v>0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</row>
        <row r="1833">
          <cell r="F1833">
            <v>0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</row>
        <row r="1834">
          <cell r="F1834">
            <v>0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</row>
        <row r="1835"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</row>
        <row r="1836">
          <cell r="F1836">
            <v>0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  <cell r="M1836">
            <v>0</v>
          </cell>
          <cell r="N1836">
            <v>0</v>
          </cell>
          <cell r="O1836">
            <v>0</v>
          </cell>
          <cell r="P1836">
            <v>0</v>
          </cell>
          <cell r="Q1836">
            <v>0</v>
          </cell>
        </row>
        <row r="1837">
          <cell r="F1837">
            <v>0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>
            <v>0</v>
          </cell>
          <cell r="O1837">
            <v>0</v>
          </cell>
          <cell r="P1837">
            <v>0</v>
          </cell>
          <cell r="Q1837">
            <v>0</v>
          </cell>
        </row>
        <row r="1838">
          <cell r="F1838">
            <v>0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0</v>
          </cell>
          <cell r="N1838">
            <v>0</v>
          </cell>
          <cell r="O1838">
            <v>0</v>
          </cell>
          <cell r="P1838">
            <v>0</v>
          </cell>
          <cell r="Q1838">
            <v>0</v>
          </cell>
        </row>
        <row r="1839">
          <cell r="F1839">
            <v>0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  <cell r="M1839">
            <v>0</v>
          </cell>
          <cell r="N1839">
            <v>0</v>
          </cell>
          <cell r="O1839">
            <v>0</v>
          </cell>
          <cell r="P1839">
            <v>0</v>
          </cell>
          <cell r="Q1839">
            <v>0</v>
          </cell>
        </row>
        <row r="1840"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</row>
        <row r="1841">
          <cell r="F1841">
            <v>0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</row>
        <row r="1842"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</row>
        <row r="1843"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</row>
        <row r="1844">
          <cell r="F1844">
            <v>0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  <cell r="M1844">
            <v>0</v>
          </cell>
          <cell r="N1844">
            <v>0</v>
          </cell>
          <cell r="O1844">
            <v>0</v>
          </cell>
          <cell r="P1844">
            <v>0</v>
          </cell>
          <cell r="Q1844">
            <v>0</v>
          </cell>
        </row>
        <row r="1845">
          <cell r="F1845">
            <v>0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  <cell r="M1845">
            <v>0</v>
          </cell>
          <cell r="N1845">
            <v>0</v>
          </cell>
          <cell r="O1845">
            <v>0</v>
          </cell>
          <cell r="P1845">
            <v>0</v>
          </cell>
          <cell r="Q1845">
            <v>0</v>
          </cell>
        </row>
        <row r="1846">
          <cell r="F1846">
            <v>0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>
            <v>0</v>
          </cell>
          <cell r="O1846">
            <v>0</v>
          </cell>
          <cell r="P1846">
            <v>0</v>
          </cell>
          <cell r="Q1846">
            <v>0</v>
          </cell>
        </row>
        <row r="1847">
          <cell r="F1847">
            <v>0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  <cell r="M1847">
            <v>0</v>
          </cell>
          <cell r="N1847">
            <v>0</v>
          </cell>
          <cell r="O1847">
            <v>0</v>
          </cell>
          <cell r="P1847">
            <v>0</v>
          </cell>
          <cell r="Q1847">
            <v>0</v>
          </cell>
        </row>
        <row r="1848"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</row>
        <row r="1849">
          <cell r="F1849">
            <v>0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</row>
        <row r="1850">
          <cell r="F1850">
            <v>0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>
            <v>0</v>
          </cell>
          <cell r="P1850">
            <v>0</v>
          </cell>
          <cell r="Q1850">
            <v>0</v>
          </cell>
        </row>
        <row r="1851">
          <cell r="F1851">
            <v>0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  <cell r="M1851">
            <v>0</v>
          </cell>
          <cell r="N1851">
            <v>0</v>
          </cell>
          <cell r="O1851">
            <v>0</v>
          </cell>
          <cell r="P1851">
            <v>0</v>
          </cell>
          <cell r="Q1851">
            <v>0</v>
          </cell>
        </row>
        <row r="1852"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0</v>
          </cell>
          <cell r="P1852">
            <v>0</v>
          </cell>
          <cell r="Q1852">
            <v>0</v>
          </cell>
        </row>
        <row r="1853"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</row>
        <row r="1854">
          <cell r="F1854">
            <v>0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>
            <v>0</v>
          </cell>
          <cell r="O1854">
            <v>0</v>
          </cell>
          <cell r="P1854">
            <v>0</v>
          </cell>
          <cell r="Q1854">
            <v>0</v>
          </cell>
        </row>
        <row r="1855"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>
            <v>0</v>
          </cell>
          <cell r="O1855">
            <v>0</v>
          </cell>
          <cell r="P1855">
            <v>0</v>
          </cell>
          <cell r="Q1855">
            <v>0</v>
          </cell>
        </row>
        <row r="1856">
          <cell r="F1856">
            <v>0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>
            <v>0</v>
          </cell>
          <cell r="O1856">
            <v>0</v>
          </cell>
          <cell r="P1856">
            <v>0</v>
          </cell>
          <cell r="Q1856">
            <v>0</v>
          </cell>
        </row>
        <row r="1857"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</row>
        <row r="1858">
          <cell r="F1858">
            <v>0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  <cell r="M1858">
            <v>0</v>
          </cell>
          <cell r="N1858">
            <v>0</v>
          </cell>
          <cell r="O1858">
            <v>0</v>
          </cell>
          <cell r="P1858">
            <v>0</v>
          </cell>
          <cell r="Q1858">
            <v>0</v>
          </cell>
        </row>
        <row r="1859"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</row>
        <row r="1860">
          <cell r="F1860">
            <v>0</v>
          </cell>
          <cell r="G1860">
            <v>0</v>
          </cell>
          <cell r="H1860">
            <v>0</v>
          </cell>
          <cell r="I1860">
            <v>0</v>
          </cell>
          <cell r="J1860">
            <v>0</v>
          </cell>
          <cell r="K1860">
            <v>0</v>
          </cell>
          <cell r="L1860">
            <v>0</v>
          </cell>
          <cell r="M1860">
            <v>0</v>
          </cell>
          <cell r="N1860">
            <v>0</v>
          </cell>
          <cell r="O1860">
            <v>0</v>
          </cell>
          <cell r="P1860">
            <v>0</v>
          </cell>
          <cell r="Q1860">
            <v>0</v>
          </cell>
        </row>
        <row r="1861"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</row>
        <row r="1862">
          <cell r="F1862">
            <v>0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  <cell r="M1862">
            <v>0</v>
          </cell>
          <cell r="N1862">
            <v>0</v>
          </cell>
          <cell r="O1862">
            <v>0</v>
          </cell>
          <cell r="P1862">
            <v>0</v>
          </cell>
          <cell r="Q1862">
            <v>0</v>
          </cell>
        </row>
        <row r="1863"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</row>
        <row r="1864">
          <cell r="F1864">
            <v>0</v>
          </cell>
          <cell r="G1864">
            <v>0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  <cell r="M1864">
            <v>0</v>
          </cell>
          <cell r="N1864">
            <v>0</v>
          </cell>
          <cell r="O1864">
            <v>0</v>
          </cell>
          <cell r="P1864">
            <v>0</v>
          </cell>
          <cell r="Q1864">
            <v>0</v>
          </cell>
        </row>
        <row r="1865"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</row>
        <row r="1866">
          <cell r="F1866">
            <v>0</v>
          </cell>
          <cell r="G1866">
            <v>0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>
            <v>0</v>
          </cell>
          <cell r="O1866">
            <v>0</v>
          </cell>
          <cell r="P1866">
            <v>0</v>
          </cell>
          <cell r="Q1866">
            <v>0</v>
          </cell>
        </row>
        <row r="1867">
          <cell r="F1867">
            <v>0</v>
          </cell>
          <cell r="G1867">
            <v>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>
            <v>0</v>
          </cell>
          <cell r="O1867">
            <v>0</v>
          </cell>
          <cell r="P1867">
            <v>0</v>
          </cell>
          <cell r="Q1867">
            <v>0</v>
          </cell>
        </row>
        <row r="1868"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</row>
        <row r="1869"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</row>
        <row r="1870"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>
            <v>0</v>
          </cell>
          <cell r="P1870">
            <v>0</v>
          </cell>
          <cell r="Q1870">
            <v>0</v>
          </cell>
        </row>
        <row r="1871"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0</v>
          </cell>
          <cell r="P1871">
            <v>0</v>
          </cell>
          <cell r="Q1871">
            <v>0</v>
          </cell>
        </row>
        <row r="1872">
          <cell r="F1872">
            <v>0</v>
          </cell>
          <cell r="G1872">
            <v>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>
            <v>0</v>
          </cell>
          <cell r="O1872">
            <v>0</v>
          </cell>
          <cell r="P1872">
            <v>0</v>
          </cell>
          <cell r="Q1872">
            <v>0</v>
          </cell>
        </row>
        <row r="1873">
          <cell r="F1873">
            <v>0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>
            <v>0</v>
          </cell>
          <cell r="O1873">
            <v>0</v>
          </cell>
          <cell r="P1873">
            <v>0</v>
          </cell>
          <cell r="Q1873">
            <v>0</v>
          </cell>
        </row>
        <row r="1874">
          <cell r="F1874">
            <v>0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  <cell r="M1874">
            <v>0</v>
          </cell>
          <cell r="N1874">
            <v>0</v>
          </cell>
          <cell r="O1874">
            <v>0</v>
          </cell>
          <cell r="P1874">
            <v>0</v>
          </cell>
          <cell r="Q1874">
            <v>0</v>
          </cell>
        </row>
        <row r="1875">
          <cell r="F1875">
            <v>0</v>
          </cell>
          <cell r="G1875">
            <v>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  <cell r="M1875">
            <v>0</v>
          </cell>
          <cell r="N1875">
            <v>0</v>
          </cell>
          <cell r="O1875">
            <v>0</v>
          </cell>
          <cell r="P1875">
            <v>0</v>
          </cell>
          <cell r="Q1875">
            <v>0</v>
          </cell>
        </row>
        <row r="1876">
          <cell r="F1876">
            <v>0</v>
          </cell>
          <cell r="G1876">
            <v>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  <cell r="M1876">
            <v>0</v>
          </cell>
          <cell r="N1876">
            <v>0</v>
          </cell>
          <cell r="O1876">
            <v>0</v>
          </cell>
          <cell r="P1876">
            <v>0</v>
          </cell>
          <cell r="Q1876">
            <v>0</v>
          </cell>
        </row>
        <row r="1877">
          <cell r="F1877">
            <v>0</v>
          </cell>
          <cell r="G1877">
            <v>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0</v>
          </cell>
          <cell r="P1877">
            <v>0</v>
          </cell>
          <cell r="Q1877">
            <v>0</v>
          </cell>
        </row>
        <row r="1878">
          <cell r="F1878">
            <v>0</v>
          </cell>
          <cell r="G1878">
            <v>0</v>
          </cell>
          <cell r="H1878">
            <v>0</v>
          </cell>
          <cell r="I1878">
            <v>0</v>
          </cell>
          <cell r="J1878">
            <v>0</v>
          </cell>
          <cell r="K1878">
            <v>0</v>
          </cell>
          <cell r="L1878">
            <v>0</v>
          </cell>
          <cell r="M1878">
            <v>0</v>
          </cell>
          <cell r="N1878">
            <v>0</v>
          </cell>
          <cell r="O1878">
            <v>0</v>
          </cell>
          <cell r="P1878">
            <v>0</v>
          </cell>
          <cell r="Q1878">
            <v>0</v>
          </cell>
        </row>
        <row r="1879">
          <cell r="F1879">
            <v>0</v>
          </cell>
          <cell r="G1879">
            <v>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>
            <v>0</v>
          </cell>
          <cell r="O1879">
            <v>0</v>
          </cell>
          <cell r="P1879">
            <v>0</v>
          </cell>
          <cell r="Q1879">
            <v>0</v>
          </cell>
        </row>
        <row r="1880"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</row>
        <row r="1881"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  <cell r="Q1881">
            <v>0</v>
          </cell>
        </row>
        <row r="1882"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</row>
        <row r="1883">
          <cell r="F1883">
            <v>0</v>
          </cell>
          <cell r="G1883">
            <v>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  <cell r="M1883">
            <v>0</v>
          </cell>
          <cell r="N1883">
            <v>0</v>
          </cell>
          <cell r="O1883">
            <v>0</v>
          </cell>
          <cell r="P1883">
            <v>0</v>
          </cell>
          <cell r="Q1883">
            <v>0</v>
          </cell>
        </row>
        <row r="1884">
          <cell r="F1884">
            <v>0</v>
          </cell>
          <cell r="G1884">
            <v>0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  <cell r="M1884">
            <v>0</v>
          </cell>
          <cell r="N1884">
            <v>0</v>
          </cell>
          <cell r="O1884">
            <v>0</v>
          </cell>
          <cell r="P1884">
            <v>0</v>
          </cell>
          <cell r="Q1884">
            <v>0</v>
          </cell>
        </row>
        <row r="1885">
          <cell r="F1885">
            <v>0</v>
          </cell>
          <cell r="G1885">
            <v>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  <cell r="M1885">
            <v>0</v>
          </cell>
          <cell r="N1885">
            <v>0</v>
          </cell>
          <cell r="O1885">
            <v>0</v>
          </cell>
          <cell r="P1885">
            <v>0</v>
          </cell>
          <cell r="Q1885">
            <v>0</v>
          </cell>
        </row>
        <row r="1886">
          <cell r="F1886">
            <v>0</v>
          </cell>
          <cell r="G1886">
            <v>0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>
            <v>0</v>
          </cell>
          <cell r="O1886">
            <v>0</v>
          </cell>
          <cell r="P1886">
            <v>0</v>
          </cell>
          <cell r="Q1886">
            <v>0</v>
          </cell>
        </row>
        <row r="1887">
          <cell r="F1887">
            <v>0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  <cell r="M1887">
            <v>0</v>
          </cell>
          <cell r="N1887">
            <v>0</v>
          </cell>
          <cell r="O1887">
            <v>0</v>
          </cell>
          <cell r="P1887">
            <v>0</v>
          </cell>
          <cell r="Q1887">
            <v>0</v>
          </cell>
        </row>
        <row r="1888">
          <cell r="F1888">
            <v>0</v>
          </cell>
          <cell r="G1888">
            <v>0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>
            <v>0</v>
          </cell>
          <cell r="O1888">
            <v>0</v>
          </cell>
          <cell r="P1888">
            <v>0</v>
          </cell>
          <cell r="Q1888">
            <v>0</v>
          </cell>
        </row>
        <row r="1889"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</row>
        <row r="1890">
          <cell r="F1890">
            <v>0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  <cell r="M1890">
            <v>0</v>
          </cell>
          <cell r="N1890">
            <v>0</v>
          </cell>
          <cell r="O1890">
            <v>0</v>
          </cell>
          <cell r="P1890">
            <v>0</v>
          </cell>
          <cell r="Q1890">
            <v>0</v>
          </cell>
        </row>
        <row r="1891">
          <cell r="F1891">
            <v>0</v>
          </cell>
          <cell r="G1891">
            <v>0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>
            <v>0</v>
          </cell>
          <cell r="O1891">
            <v>0</v>
          </cell>
          <cell r="P1891">
            <v>0</v>
          </cell>
          <cell r="Q1891">
            <v>0</v>
          </cell>
        </row>
        <row r="1892">
          <cell r="F1892">
            <v>0</v>
          </cell>
          <cell r="G1892">
            <v>0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0</v>
          </cell>
          <cell r="N1892">
            <v>0</v>
          </cell>
          <cell r="O1892">
            <v>0</v>
          </cell>
          <cell r="P1892">
            <v>0</v>
          </cell>
          <cell r="Q1892">
            <v>0</v>
          </cell>
        </row>
        <row r="1893">
          <cell r="F1893">
            <v>0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  <cell r="M1893">
            <v>0</v>
          </cell>
          <cell r="N1893">
            <v>0</v>
          </cell>
          <cell r="O1893">
            <v>0</v>
          </cell>
          <cell r="P1893">
            <v>0</v>
          </cell>
          <cell r="Q1893">
            <v>0</v>
          </cell>
        </row>
        <row r="1894">
          <cell r="F1894">
            <v>0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  <cell r="M1894">
            <v>0</v>
          </cell>
          <cell r="N1894">
            <v>0</v>
          </cell>
          <cell r="O1894">
            <v>0</v>
          </cell>
          <cell r="P1894">
            <v>0</v>
          </cell>
          <cell r="Q1894">
            <v>0</v>
          </cell>
        </row>
        <row r="1895">
          <cell r="F1895">
            <v>0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  <cell r="K1895">
            <v>0</v>
          </cell>
          <cell r="L1895">
            <v>0</v>
          </cell>
          <cell r="M1895">
            <v>0</v>
          </cell>
          <cell r="N1895">
            <v>0</v>
          </cell>
          <cell r="O1895">
            <v>0</v>
          </cell>
          <cell r="P1895">
            <v>0</v>
          </cell>
          <cell r="Q1895">
            <v>0</v>
          </cell>
        </row>
        <row r="1896"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0</v>
          </cell>
          <cell r="Q1896">
            <v>0</v>
          </cell>
        </row>
        <row r="1897"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</row>
        <row r="1898"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</row>
        <row r="1899">
          <cell r="F1899">
            <v>69100</v>
          </cell>
          <cell r="G1899">
            <v>69100</v>
          </cell>
          <cell r="H1899">
            <v>69100</v>
          </cell>
          <cell r="I1899">
            <v>69100</v>
          </cell>
          <cell r="J1899">
            <v>69100</v>
          </cell>
          <cell r="K1899">
            <v>69100</v>
          </cell>
          <cell r="L1899">
            <v>69100</v>
          </cell>
          <cell r="M1899">
            <v>69100</v>
          </cell>
          <cell r="N1899">
            <v>69100</v>
          </cell>
          <cell r="O1899">
            <v>69100</v>
          </cell>
          <cell r="P1899">
            <v>69100</v>
          </cell>
          <cell r="Q1899">
            <v>69100</v>
          </cell>
        </row>
        <row r="1900">
          <cell r="F1900">
            <v>0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  <cell r="M1900">
            <v>0</v>
          </cell>
          <cell r="N1900">
            <v>0</v>
          </cell>
          <cell r="O1900">
            <v>0</v>
          </cell>
          <cell r="P1900">
            <v>0</v>
          </cell>
          <cell r="Q1900">
            <v>0</v>
          </cell>
        </row>
        <row r="1901"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</row>
        <row r="1902"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</row>
        <row r="1903"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</row>
        <row r="1904">
          <cell r="F1904">
            <v>0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  <cell r="M1904">
            <v>0</v>
          </cell>
          <cell r="N1904">
            <v>0</v>
          </cell>
          <cell r="O1904">
            <v>0</v>
          </cell>
          <cell r="P1904">
            <v>0</v>
          </cell>
          <cell r="Q1904">
            <v>0</v>
          </cell>
        </row>
        <row r="1905"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0</v>
          </cell>
          <cell r="Q1905">
            <v>0</v>
          </cell>
        </row>
        <row r="1906">
          <cell r="F1906">
            <v>0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  <cell r="M1906">
            <v>0</v>
          </cell>
          <cell r="N1906">
            <v>0</v>
          </cell>
          <cell r="O1906">
            <v>0</v>
          </cell>
          <cell r="P1906">
            <v>0</v>
          </cell>
          <cell r="Q1906">
            <v>0</v>
          </cell>
        </row>
        <row r="1907">
          <cell r="F1907">
            <v>69100</v>
          </cell>
          <cell r="G1907">
            <v>69100</v>
          </cell>
          <cell r="H1907">
            <v>69100</v>
          </cell>
          <cell r="I1907">
            <v>69100</v>
          </cell>
          <cell r="J1907">
            <v>69100</v>
          </cell>
          <cell r="K1907">
            <v>69100</v>
          </cell>
          <cell r="L1907">
            <v>69100</v>
          </cell>
          <cell r="M1907">
            <v>69100</v>
          </cell>
          <cell r="N1907">
            <v>69100</v>
          </cell>
          <cell r="O1907">
            <v>69100</v>
          </cell>
          <cell r="P1907">
            <v>69100</v>
          </cell>
          <cell r="Q1907">
            <v>69100</v>
          </cell>
        </row>
        <row r="1908">
          <cell r="F1908">
            <v>0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  <cell r="M1908">
            <v>0</v>
          </cell>
          <cell r="N1908">
            <v>0</v>
          </cell>
          <cell r="O1908">
            <v>0</v>
          </cell>
          <cell r="P1908">
            <v>0</v>
          </cell>
          <cell r="Q1908">
            <v>0</v>
          </cell>
        </row>
        <row r="1909">
          <cell r="F1909">
            <v>0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  <cell r="M1909">
            <v>0</v>
          </cell>
          <cell r="N1909">
            <v>0</v>
          </cell>
          <cell r="O1909">
            <v>0</v>
          </cell>
          <cell r="P1909">
            <v>0</v>
          </cell>
          <cell r="Q1909">
            <v>0</v>
          </cell>
        </row>
        <row r="1910"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</row>
        <row r="1911"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</row>
        <row r="1912"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</row>
        <row r="1913">
          <cell r="F1913">
            <v>0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  <cell r="M1913">
            <v>0</v>
          </cell>
          <cell r="N1913">
            <v>0</v>
          </cell>
          <cell r="O1913">
            <v>0</v>
          </cell>
          <cell r="P1913">
            <v>0</v>
          </cell>
          <cell r="Q1913">
            <v>0</v>
          </cell>
        </row>
        <row r="1914">
          <cell r="F1914">
            <v>0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  <cell r="M1914">
            <v>0</v>
          </cell>
          <cell r="N1914">
            <v>0</v>
          </cell>
          <cell r="O1914">
            <v>0</v>
          </cell>
          <cell r="P1914">
            <v>0</v>
          </cell>
          <cell r="Q1914">
            <v>0</v>
          </cell>
        </row>
        <row r="1915">
          <cell r="F1915">
            <v>0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>
            <v>0</v>
          </cell>
          <cell r="O1915">
            <v>0</v>
          </cell>
          <cell r="P1915">
            <v>0</v>
          </cell>
          <cell r="Q1915">
            <v>0</v>
          </cell>
        </row>
        <row r="1916">
          <cell r="F1916">
            <v>0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  <cell r="N1916">
            <v>0</v>
          </cell>
          <cell r="O1916">
            <v>0</v>
          </cell>
          <cell r="P1916">
            <v>0</v>
          </cell>
          <cell r="Q1916">
            <v>0</v>
          </cell>
        </row>
        <row r="1917">
          <cell r="F1917">
            <v>0</v>
          </cell>
          <cell r="G1917">
            <v>0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  <cell r="M1917">
            <v>0</v>
          </cell>
          <cell r="N1917">
            <v>0</v>
          </cell>
          <cell r="O1917">
            <v>0</v>
          </cell>
          <cell r="P1917">
            <v>0</v>
          </cell>
          <cell r="Q1917">
            <v>0</v>
          </cell>
        </row>
        <row r="1918">
          <cell r="F1918">
            <v>0</v>
          </cell>
          <cell r="G1918">
            <v>0</v>
          </cell>
          <cell r="H1918">
            <v>0</v>
          </cell>
          <cell r="I1918">
            <v>0</v>
          </cell>
          <cell r="J1918">
            <v>0</v>
          </cell>
          <cell r="K1918">
            <v>0</v>
          </cell>
          <cell r="L1918">
            <v>0</v>
          </cell>
          <cell r="M1918">
            <v>0</v>
          </cell>
          <cell r="N1918">
            <v>0</v>
          </cell>
          <cell r="O1918">
            <v>0</v>
          </cell>
          <cell r="P1918">
            <v>0</v>
          </cell>
          <cell r="Q1918">
            <v>0</v>
          </cell>
        </row>
        <row r="1919">
          <cell r="F1919">
            <v>0</v>
          </cell>
          <cell r="G1919">
            <v>0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  <cell r="M1919">
            <v>0</v>
          </cell>
          <cell r="N1919">
            <v>0</v>
          </cell>
          <cell r="O1919">
            <v>0</v>
          </cell>
          <cell r="P1919">
            <v>0</v>
          </cell>
          <cell r="Q1919">
            <v>0</v>
          </cell>
        </row>
        <row r="1920"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</row>
        <row r="1921"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</row>
        <row r="1922"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</row>
        <row r="1923">
          <cell r="F1923">
            <v>0</v>
          </cell>
          <cell r="G1923">
            <v>0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  <cell r="M1923">
            <v>0</v>
          </cell>
          <cell r="N1923">
            <v>0</v>
          </cell>
          <cell r="O1923">
            <v>0</v>
          </cell>
          <cell r="P1923">
            <v>0</v>
          </cell>
          <cell r="Q1923">
            <v>0</v>
          </cell>
        </row>
        <row r="1924"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</row>
        <row r="1925">
          <cell r="F1925">
            <v>0</v>
          </cell>
          <cell r="G1925">
            <v>0</v>
          </cell>
          <cell r="H1925">
            <v>0</v>
          </cell>
          <cell r="I1925">
            <v>0</v>
          </cell>
          <cell r="J1925">
            <v>0</v>
          </cell>
          <cell r="K1925">
            <v>0</v>
          </cell>
          <cell r="L1925">
            <v>0</v>
          </cell>
          <cell r="M1925">
            <v>0</v>
          </cell>
          <cell r="N1925">
            <v>0</v>
          </cell>
          <cell r="O1925">
            <v>0</v>
          </cell>
          <cell r="P1925">
            <v>0</v>
          </cell>
          <cell r="Q1925">
            <v>0</v>
          </cell>
        </row>
        <row r="1926">
          <cell r="F1926">
            <v>0</v>
          </cell>
          <cell r="G1926">
            <v>0</v>
          </cell>
          <cell r="H1926">
            <v>0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  <cell r="M1926">
            <v>0</v>
          </cell>
          <cell r="N1926">
            <v>0</v>
          </cell>
          <cell r="O1926">
            <v>0</v>
          </cell>
          <cell r="P1926">
            <v>0</v>
          </cell>
          <cell r="Q1926">
            <v>0</v>
          </cell>
        </row>
        <row r="1927">
          <cell r="F1927">
            <v>0</v>
          </cell>
          <cell r="G1927">
            <v>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>
            <v>0</v>
          </cell>
          <cell r="N1927">
            <v>0</v>
          </cell>
          <cell r="O1927">
            <v>0</v>
          </cell>
          <cell r="P1927">
            <v>0</v>
          </cell>
          <cell r="Q1927">
            <v>0</v>
          </cell>
        </row>
        <row r="1928">
          <cell r="F1928">
            <v>0</v>
          </cell>
          <cell r="G1928">
            <v>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>
            <v>0</v>
          </cell>
          <cell r="O1928">
            <v>0</v>
          </cell>
          <cell r="P1928">
            <v>0</v>
          </cell>
          <cell r="Q1928">
            <v>0</v>
          </cell>
        </row>
        <row r="1929">
          <cell r="F1929">
            <v>0</v>
          </cell>
          <cell r="G1929">
            <v>0</v>
          </cell>
          <cell r="H1929">
            <v>0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0</v>
          </cell>
          <cell r="P1929">
            <v>0</v>
          </cell>
          <cell r="Q1929">
            <v>0</v>
          </cell>
        </row>
        <row r="1930"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</row>
        <row r="1931"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</row>
        <row r="1957">
          <cell r="F1957">
            <v>77237.863972000006</v>
          </cell>
          <cell r="G1957">
            <v>77237.863972000006</v>
          </cell>
          <cell r="H1957">
            <v>77237.863972000006</v>
          </cell>
          <cell r="I1957">
            <v>77237.863972000006</v>
          </cell>
          <cell r="J1957">
            <v>77237.863972000006</v>
          </cell>
          <cell r="K1957">
            <v>77237.863972000006</v>
          </cell>
          <cell r="L1957">
            <v>77237.863972000006</v>
          </cell>
          <cell r="M1957">
            <v>77237.863972000006</v>
          </cell>
          <cell r="N1957">
            <v>77237.863972000006</v>
          </cell>
          <cell r="O1957">
            <v>77237.863972000006</v>
          </cell>
          <cell r="P1957">
            <v>77237.863972000006</v>
          </cell>
          <cell r="Q1957">
            <v>77237.863972000006</v>
          </cell>
        </row>
        <row r="1958">
          <cell r="F1958">
            <v>0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  <cell r="O1958">
            <v>0</v>
          </cell>
          <cell r="P1958">
            <v>0</v>
          </cell>
          <cell r="Q1958">
            <v>0</v>
          </cell>
        </row>
        <row r="1959">
          <cell r="F1959">
            <v>0</v>
          </cell>
          <cell r="G1959">
            <v>0</v>
          </cell>
          <cell r="H1959">
            <v>6351.7980240131574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6351.7980240131574</v>
          </cell>
          <cell r="O1959">
            <v>0</v>
          </cell>
          <cell r="P1959">
            <v>0</v>
          </cell>
          <cell r="Q1959">
            <v>0</v>
          </cell>
        </row>
        <row r="1960">
          <cell r="F1960">
            <v>8469.0640320175426</v>
          </cell>
          <cell r="G1960">
            <v>8469.0640320175426</v>
          </cell>
          <cell r="H1960">
            <v>8469.0640320175426</v>
          </cell>
          <cell r="I1960">
            <v>8469.0640320175426</v>
          </cell>
          <cell r="J1960">
            <v>8469.0640320175426</v>
          </cell>
          <cell r="K1960">
            <v>8469.0640320175426</v>
          </cell>
          <cell r="L1960">
            <v>8469.0640320175426</v>
          </cell>
          <cell r="M1960">
            <v>8469.0640320175426</v>
          </cell>
          <cell r="N1960">
            <v>8469.0640320175426</v>
          </cell>
          <cell r="O1960">
            <v>8469.0640320175426</v>
          </cell>
          <cell r="P1960">
            <v>8469.0640320175426</v>
          </cell>
          <cell r="Q1960">
            <v>8469.0640320175426</v>
          </cell>
        </row>
        <row r="1961">
          <cell r="F1961">
            <v>788</v>
          </cell>
          <cell r="G1961">
            <v>788</v>
          </cell>
          <cell r="H1961">
            <v>788</v>
          </cell>
          <cell r="I1961">
            <v>788</v>
          </cell>
          <cell r="J1961">
            <v>788</v>
          </cell>
          <cell r="K1961">
            <v>788</v>
          </cell>
          <cell r="L1961">
            <v>788</v>
          </cell>
          <cell r="M1961">
            <v>788</v>
          </cell>
          <cell r="N1961">
            <v>788</v>
          </cell>
          <cell r="O1961">
            <v>788</v>
          </cell>
          <cell r="P1961">
            <v>788</v>
          </cell>
          <cell r="Q1961">
            <v>788</v>
          </cell>
        </row>
        <row r="1962">
          <cell r="F1962">
            <v>0</v>
          </cell>
          <cell r="G1962">
            <v>0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  <cell r="M1962">
            <v>0</v>
          </cell>
          <cell r="N1962">
            <v>0</v>
          </cell>
          <cell r="O1962">
            <v>0</v>
          </cell>
          <cell r="P1962">
            <v>0</v>
          </cell>
          <cell r="Q1962">
            <v>0</v>
          </cell>
        </row>
        <row r="1963">
          <cell r="F1963">
            <v>0</v>
          </cell>
          <cell r="G1963">
            <v>0</v>
          </cell>
          <cell r="H1963">
            <v>0</v>
          </cell>
          <cell r="I1963">
            <v>0</v>
          </cell>
          <cell r="J1963">
            <v>0</v>
          </cell>
          <cell r="K1963">
            <v>0</v>
          </cell>
          <cell r="L1963">
            <v>0</v>
          </cell>
          <cell r="M1963">
            <v>0</v>
          </cell>
          <cell r="N1963">
            <v>0</v>
          </cell>
          <cell r="O1963">
            <v>0</v>
          </cell>
          <cell r="P1963">
            <v>0</v>
          </cell>
          <cell r="Q1963">
            <v>0</v>
          </cell>
        </row>
        <row r="1964">
          <cell r="F1964">
            <v>0</v>
          </cell>
          <cell r="G1964">
            <v>0</v>
          </cell>
          <cell r="H1964">
            <v>0</v>
          </cell>
          <cell r="I1964">
            <v>0</v>
          </cell>
          <cell r="J1964">
            <v>0</v>
          </cell>
          <cell r="K1964">
            <v>0</v>
          </cell>
          <cell r="L1964">
            <v>0</v>
          </cell>
          <cell r="M1964">
            <v>0</v>
          </cell>
          <cell r="N1964">
            <v>0</v>
          </cell>
          <cell r="O1964">
            <v>0</v>
          </cell>
          <cell r="P1964">
            <v>0</v>
          </cell>
          <cell r="Q1964">
            <v>0</v>
          </cell>
        </row>
        <row r="1965"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</row>
        <row r="1966">
          <cell r="F1966">
            <v>4101</v>
          </cell>
          <cell r="G1966">
            <v>4101</v>
          </cell>
          <cell r="H1966">
            <v>4101</v>
          </cell>
          <cell r="I1966">
            <v>4101</v>
          </cell>
          <cell r="J1966">
            <v>4101</v>
          </cell>
          <cell r="K1966">
            <v>4101</v>
          </cell>
          <cell r="L1966">
            <v>4101</v>
          </cell>
          <cell r="M1966">
            <v>4101</v>
          </cell>
          <cell r="N1966">
            <v>4101</v>
          </cell>
          <cell r="O1966">
            <v>4101</v>
          </cell>
          <cell r="P1966">
            <v>4101</v>
          </cell>
          <cell r="Q1966">
            <v>4101</v>
          </cell>
        </row>
        <row r="1967"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</row>
        <row r="1968"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</row>
        <row r="1969"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</row>
        <row r="1970"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</row>
        <row r="1971"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</row>
        <row r="1972"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</row>
        <row r="1973"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</row>
        <row r="1974">
          <cell r="F1974">
            <v>0</v>
          </cell>
          <cell r="G1974">
            <v>0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  <cell r="M1974">
            <v>0</v>
          </cell>
          <cell r="N1974">
            <v>0</v>
          </cell>
          <cell r="O1974">
            <v>0</v>
          </cell>
          <cell r="P1974">
            <v>0</v>
          </cell>
          <cell r="Q1974">
            <v>0</v>
          </cell>
        </row>
        <row r="1975">
          <cell r="F1975">
            <v>0</v>
          </cell>
          <cell r="G1975">
            <v>0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  <cell r="M1975">
            <v>0</v>
          </cell>
          <cell r="N1975">
            <v>0</v>
          </cell>
          <cell r="O1975">
            <v>0</v>
          </cell>
          <cell r="P1975">
            <v>0</v>
          </cell>
          <cell r="Q1975">
            <v>0</v>
          </cell>
        </row>
        <row r="1976">
          <cell r="F1976">
            <v>0</v>
          </cell>
          <cell r="G1976">
            <v>0</v>
          </cell>
          <cell r="H1976">
            <v>0</v>
          </cell>
          <cell r="I1976">
            <v>0</v>
          </cell>
          <cell r="J1976">
            <v>0</v>
          </cell>
          <cell r="K1976">
            <v>0</v>
          </cell>
          <cell r="L1976">
            <v>0</v>
          </cell>
          <cell r="M1976">
            <v>0</v>
          </cell>
          <cell r="N1976">
            <v>0</v>
          </cell>
          <cell r="O1976">
            <v>0</v>
          </cell>
          <cell r="P1976">
            <v>0</v>
          </cell>
          <cell r="Q1976">
            <v>0</v>
          </cell>
        </row>
        <row r="1977">
          <cell r="F1977">
            <v>0</v>
          </cell>
          <cell r="G1977">
            <v>0</v>
          </cell>
          <cell r="H1977">
            <v>0</v>
          </cell>
          <cell r="I1977">
            <v>0</v>
          </cell>
          <cell r="J1977">
            <v>0</v>
          </cell>
          <cell r="K1977">
            <v>0</v>
          </cell>
          <cell r="L1977">
            <v>0</v>
          </cell>
          <cell r="M1977">
            <v>0</v>
          </cell>
          <cell r="N1977">
            <v>0</v>
          </cell>
          <cell r="O1977">
            <v>0</v>
          </cell>
          <cell r="P1977">
            <v>0</v>
          </cell>
          <cell r="Q1977">
            <v>0</v>
          </cell>
        </row>
        <row r="1978"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  <cell r="M1978">
            <v>0</v>
          </cell>
          <cell r="N1978">
            <v>0</v>
          </cell>
          <cell r="O1978">
            <v>0</v>
          </cell>
          <cell r="P1978">
            <v>0</v>
          </cell>
          <cell r="Q1978">
            <v>0</v>
          </cell>
        </row>
        <row r="1979">
          <cell r="F1979">
            <v>0</v>
          </cell>
          <cell r="G1979">
            <v>0</v>
          </cell>
          <cell r="H1979">
            <v>0</v>
          </cell>
          <cell r="I1979">
            <v>0</v>
          </cell>
          <cell r="J1979">
            <v>0</v>
          </cell>
          <cell r="K1979">
            <v>0</v>
          </cell>
          <cell r="L1979">
            <v>0</v>
          </cell>
          <cell r="M1979">
            <v>0</v>
          </cell>
          <cell r="N1979">
            <v>0</v>
          </cell>
          <cell r="O1979">
            <v>0</v>
          </cell>
          <cell r="P1979">
            <v>0</v>
          </cell>
          <cell r="Q1979">
            <v>0</v>
          </cell>
        </row>
        <row r="1980">
          <cell r="F1980">
            <v>0</v>
          </cell>
          <cell r="G1980">
            <v>0</v>
          </cell>
          <cell r="H1980">
            <v>0</v>
          </cell>
          <cell r="I1980">
            <v>0</v>
          </cell>
          <cell r="J1980">
            <v>0</v>
          </cell>
          <cell r="K1980">
            <v>0</v>
          </cell>
          <cell r="L1980">
            <v>0</v>
          </cell>
          <cell r="M1980">
            <v>0</v>
          </cell>
          <cell r="N1980">
            <v>0</v>
          </cell>
          <cell r="O1980">
            <v>0</v>
          </cell>
          <cell r="P1980">
            <v>0</v>
          </cell>
          <cell r="Q1980">
            <v>0</v>
          </cell>
        </row>
        <row r="1981">
          <cell r="F1981">
            <v>0</v>
          </cell>
          <cell r="G1981">
            <v>0</v>
          </cell>
          <cell r="H1981">
            <v>0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  <cell r="M1981">
            <v>0</v>
          </cell>
          <cell r="N1981">
            <v>0</v>
          </cell>
          <cell r="O1981">
            <v>0</v>
          </cell>
          <cell r="P1981">
            <v>0</v>
          </cell>
          <cell r="Q1981">
            <v>0</v>
          </cell>
        </row>
        <row r="1982">
          <cell r="F1982">
            <v>0</v>
          </cell>
          <cell r="G1982">
            <v>0</v>
          </cell>
          <cell r="H1982">
            <v>0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</row>
        <row r="1983">
          <cell r="F1983">
            <v>2767</v>
          </cell>
          <cell r="G1983">
            <v>2767</v>
          </cell>
          <cell r="H1983">
            <v>2767</v>
          </cell>
          <cell r="I1983">
            <v>2767</v>
          </cell>
          <cell r="J1983">
            <v>2767</v>
          </cell>
          <cell r="K1983">
            <v>2767</v>
          </cell>
          <cell r="L1983">
            <v>2767</v>
          </cell>
          <cell r="M1983">
            <v>2767</v>
          </cell>
          <cell r="N1983">
            <v>2767</v>
          </cell>
          <cell r="O1983">
            <v>2767</v>
          </cell>
          <cell r="P1983">
            <v>2767</v>
          </cell>
          <cell r="Q1983">
            <v>2767</v>
          </cell>
        </row>
        <row r="1984">
          <cell r="F1984">
            <v>0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</row>
        <row r="1985">
          <cell r="F1985">
            <v>1334</v>
          </cell>
          <cell r="G1985">
            <v>1334</v>
          </cell>
          <cell r="H1985">
            <v>1334</v>
          </cell>
          <cell r="I1985">
            <v>1334</v>
          </cell>
          <cell r="J1985">
            <v>1334</v>
          </cell>
          <cell r="K1985">
            <v>1334</v>
          </cell>
          <cell r="L1985">
            <v>1334</v>
          </cell>
          <cell r="M1985">
            <v>1334</v>
          </cell>
          <cell r="N1985">
            <v>1334</v>
          </cell>
          <cell r="O1985">
            <v>1334</v>
          </cell>
          <cell r="P1985">
            <v>1334</v>
          </cell>
          <cell r="Q1985">
            <v>1334</v>
          </cell>
        </row>
        <row r="1986">
          <cell r="F1986">
            <v>0</v>
          </cell>
          <cell r="G1986">
            <v>0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</row>
        <row r="1987">
          <cell r="F1987">
            <v>0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</row>
        <row r="1988">
          <cell r="F1988">
            <v>0</v>
          </cell>
          <cell r="G1988">
            <v>0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  <cell r="L1988">
            <v>0</v>
          </cell>
          <cell r="M1988">
            <v>0</v>
          </cell>
          <cell r="N1988">
            <v>0</v>
          </cell>
          <cell r="O1988">
            <v>0</v>
          </cell>
          <cell r="P1988">
            <v>0</v>
          </cell>
          <cell r="Q1988">
            <v>0</v>
          </cell>
        </row>
        <row r="1989">
          <cell r="F1989">
            <v>0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>
            <v>0</v>
          </cell>
          <cell r="P1989">
            <v>0</v>
          </cell>
          <cell r="Q1989">
            <v>0</v>
          </cell>
        </row>
        <row r="1990">
          <cell r="F1990">
            <v>0</v>
          </cell>
          <cell r="G1990">
            <v>0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  <cell r="M1990">
            <v>0</v>
          </cell>
          <cell r="N1990">
            <v>0</v>
          </cell>
          <cell r="O1990">
            <v>0</v>
          </cell>
          <cell r="P1990">
            <v>0</v>
          </cell>
          <cell r="Q1990">
            <v>0</v>
          </cell>
        </row>
        <row r="1991">
          <cell r="F1991">
            <v>0</v>
          </cell>
          <cell r="G1991">
            <v>0</v>
          </cell>
          <cell r="H1991">
            <v>0</v>
          </cell>
          <cell r="I1991">
            <v>0</v>
          </cell>
          <cell r="J1991">
            <v>0</v>
          </cell>
          <cell r="K1991">
            <v>0</v>
          </cell>
          <cell r="L1991">
            <v>0</v>
          </cell>
          <cell r="M1991">
            <v>0</v>
          </cell>
          <cell r="N1991">
            <v>0</v>
          </cell>
          <cell r="O1991">
            <v>0</v>
          </cell>
          <cell r="P1991">
            <v>0</v>
          </cell>
          <cell r="Q1991">
            <v>0</v>
          </cell>
        </row>
        <row r="1992"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</row>
        <row r="1993"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</row>
        <row r="1994">
          <cell r="F1994">
            <v>46593.705484000006</v>
          </cell>
          <cell r="G1994">
            <v>46593.705484000006</v>
          </cell>
          <cell r="H1994">
            <v>46593.705484000006</v>
          </cell>
          <cell r="I1994">
            <v>46593.705484000006</v>
          </cell>
          <cell r="J1994">
            <v>43953.705484000006</v>
          </cell>
          <cell r="K1994">
            <v>43953.705484000006</v>
          </cell>
          <cell r="L1994">
            <v>43953.705484000006</v>
          </cell>
          <cell r="M1994">
            <v>43953.705484000006</v>
          </cell>
          <cell r="N1994">
            <v>43953.705484000006</v>
          </cell>
          <cell r="O1994">
            <v>43953.705484000006</v>
          </cell>
          <cell r="P1994">
            <v>43953.705484000006</v>
          </cell>
          <cell r="Q1994">
            <v>43953.705484000006</v>
          </cell>
        </row>
        <row r="1995">
          <cell r="F1995">
            <v>0</v>
          </cell>
          <cell r="G1995">
            <v>0</v>
          </cell>
          <cell r="H1995">
            <v>0</v>
          </cell>
          <cell r="I1995">
            <v>0</v>
          </cell>
          <cell r="J1995">
            <v>0</v>
          </cell>
          <cell r="K1995">
            <v>0</v>
          </cell>
          <cell r="L1995">
            <v>0</v>
          </cell>
          <cell r="M1995">
            <v>0</v>
          </cell>
          <cell r="N1995">
            <v>0</v>
          </cell>
          <cell r="O1995">
            <v>0</v>
          </cell>
          <cell r="P1995">
            <v>0</v>
          </cell>
          <cell r="Q1995">
            <v>0</v>
          </cell>
        </row>
        <row r="1996">
          <cell r="F1996">
            <v>0</v>
          </cell>
          <cell r="G1996">
            <v>0</v>
          </cell>
          <cell r="H1996">
            <v>0</v>
          </cell>
          <cell r="I1996">
            <v>0</v>
          </cell>
          <cell r="J1996">
            <v>0</v>
          </cell>
          <cell r="K1996">
            <v>0</v>
          </cell>
          <cell r="L1996">
            <v>0</v>
          </cell>
          <cell r="M1996">
            <v>0</v>
          </cell>
          <cell r="N1996">
            <v>0</v>
          </cell>
          <cell r="O1996">
            <v>0</v>
          </cell>
          <cell r="P1996">
            <v>0</v>
          </cell>
          <cell r="Q1996">
            <v>0</v>
          </cell>
        </row>
        <row r="1997">
          <cell r="F1997">
            <v>0</v>
          </cell>
          <cell r="G1997">
            <v>0</v>
          </cell>
          <cell r="H1997">
            <v>0</v>
          </cell>
          <cell r="I1997">
            <v>0</v>
          </cell>
          <cell r="J1997">
            <v>0</v>
          </cell>
          <cell r="K1997">
            <v>0</v>
          </cell>
          <cell r="L1997">
            <v>0</v>
          </cell>
          <cell r="M1997">
            <v>0</v>
          </cell>
          <cell r="N1997">
            <v>0</v>
          </cell>
          <cell r="O1997">
            <v>0</v>
          </cell>
          <cell r="P1997">
            <v>0</v>
          </cell>
          <cell r="Q1997">
            <v>0</v>
          </cell>
        </row>
        <row r="1998">
          <cell r="F1998">
            <v>0</v>
          </cell>
          <cell r="G1998">
            <v>0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  <cell r="L1998">
            <v>0</v>
          </cell>
          <cell r="M1998">
            <v>0</v>
          </cell>
          <cell r="N1998">
            <v>0</v>
          </cell>
          <cell r="O1998">
            <v>0</v>
          </cell>
          <cell r="P1998">
            <v>0</v>
          </cell>
          <cell r="Q1998">
            <v>0</v>
          </cell>
        </row>
        <row r="1999">
          <cell r="F1999">
            <v>0</v>
          </cell>
          <cell r="G1999">
            <v>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  <cell r="M1999">
            <v>0</v>
          </cell>
          <cell r="N1999">
            <v>0</v>
          </cell>
          <cell r="O1999">
            <v>0</v>
          </cell>
          <cell r="P1999">
            <v>0</v>
          </cell>
          <cell r="Q1999">
            <v>0</v>
          </cell>
        </row>
        <row r="2000">
          <cell r="F2000">
            <v>0</v>
          </cell>
          <cell r="G2000">
            <v>0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>
            <v>0</v>
          </cell>
          <cell r="O2000">
            <v>0</v>
          </cell>
          <cell r="P2000">
            <v>0</v>
          </cell>
          <cell r="Q2000">
            <v>0</v>
          </cell>
        </row>
        <row r="2001"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</row>
        <row r="2002">
          <cell r="F2002">
            <v>8300</v>
          </cell>
          <cell r="G2002">
            <v>8300</v>
          </cell>
          <cell r="H2002">
            <v>8300</v>
          </cell>
          <cell r="I2002">
            <v>8300</v>
          </cell>
          <cell r="J2002">
            <v>8300</v>
          </cell>
          <cell r="K2002">
            <v>8300</v>
          </cell>
          <cell r="L2002">
            <v>8300</v>
          </cell>
          <cell r="M2002">
            <v>8300</v>
          </cell>
          <cell r="N2002">
            <v>8300</v>
          </cell>
          <cell r="O2002">
            <v>8300</v>
          </cell>
          <cell r="P2002">
            <v>8300</v>
          </cell>
          <cell r="Q2002">
            <v>8300</v>
          </cell>
        </row>
        <row r="2003"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0</v>
          </cell>
          <cell r="P2003">
            <v>0</v>
          </cell>
          <cell r="Q2003">
            <v>0</v>
          </cell>
        </row>
        <row r="2004">
          <cell r="F2004">
            <v>0</v>
          </cell>
          <cell r="G2004">
            <v>0</v>
          </cell>
          <cell r="H2004">
            <v>0</v>
          </cell>
          <cell r="I2004">
            <v>0</v>
          </cell>
          <cell r="J2004">
            <v>0</v>
          </cell>
          <cell r="K2004">
            <v>0</v>
          </cell>
          <cell r="L2004">
            <v>0</v>
          </cell>
          <cell r="M2004">
            <v>0</v>
          </cell>
          <cell r="N2004">
            <v>0</v>
          </cell>
          <cell r="O2004">
            <v>0</v>
          </cell>
          <cell r="P2004">
            <v>0</v>
          </cell>
          <cell r="Q2004">
            <v>0</v>
          </cell>
        </row>
        <row r="2005">
          <cell r="F2005">
            <v>0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>
            <v>0</v>
          </cell>
          <cell r="O2005">
            <v>0</v>
          </cell>
          <cell r="P2005">
            <v>0</v>
          </cell>
          <cell r="Q2005">
            <v>0</v>
          </cell>
        </row>
        <row r="2006">
          <cell r="F2006">
            <v>0</v>
          </cell>
          <cell r="G2006">
            <v>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  <cell r="M2006">
            <v>0</v>
          </cell>
          <cell r="N2006">
            <v>0</v>
          </cell>
          <cell r="O2006">
            <v>0</v>
          </cell>
          <cell r="P2006">
            <v>0</v>
          </cell>
          <cell r="Q2006">
            <v>0</v>
          </cell>
        </row>
        <row r="2007"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</row>
        <row r="2008">
          <cell r="F2008">
            <v>0</v>
          </cell>
          <cell r="G2008">
            <v>0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  <cell r="M2008">
            <v>0</v>
          </cell>
          <cell r="N2008">
            <v>0</v>
          </cell>
          <cell r="O2008">
            <v>0</v>
          </cell>
          <cell r="P2008">
            <v>0</v>
          </cell>
          <cell r="Q2008">
            <v>0</v>
          </cell>
        </row>
        <row r="2009"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</row>
        <row r="2010">
          <cell r="F2010">
            <v>0</v>
          </cell>
          <cell r="G2010">
            <v>0</v>
          </cell>
          <cell r="H2010">
            <v>0</v>
          </cell>
          <cell r="I2010">
            <v>0</v>
          </cell>
          <cell r="J2010">
            <v>0</v>
          </cell>
          <cell r="K2010">
            <v>0</v>
          </cell>
          <cell r="L2010">
            <v>0</v>
          </cell>
          <cell r="M2010">
            <v>0</v>
          </cell>
          <cell r="N2010">
            <v>0</v>
          </cell>
          <cell r="O2010">
            <v>0</v>
          </cell>
          <cell r="P2010">
            <v>0</v>
          </cell>
          <cell r="Q2010">
            <v>0</v>
          </cell>
        </row>
        <row r="2011">
          <cell r="F2011">
            <v>0</v>
          </cell>
          <cell r="G2011">
            <v>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  <cell r="M2011">
            <v>0</v>
          </cell>
          <cell r="N2011">
            <v>0</v>
          </cell>
          <cell r="O2011">
            <v>0</v>
          </cell>
          <cell r="P2011">
            <v>0</v>
          </cell>
          <cell r="Q2011">
            <v>0</v>
          </cell>
        </row>
        <row r="2012">
          <cell r="F2012">
            <v>0</v>
          </cell>
          <cell r="G2012">
            <v>0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  <cell r="M2012">
            <v>0</v>
          </cell>
          <cell r="N2012">
            <v>0</v>
          </cell>
          <cell r="O2012">
            <v>0</v>
          </cell>
          <cell r="P2012">
            <v>0</v>
          </cell>
          <cell r="Q2012">
            <v>0</v>
          </cell>
        </row>
        <row r="2013">
          <cell r="F2013">
            <v>0</v>
          </cell>
          <cell r="G2013">
            <v>0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  <cell r="M2013">
            <v>0</v>
          </cell>
          <cell r="N2013">
            <v>0</v>
          </cell>
          <cell r="O2013">
            <v>0</v>
          </cell>
          <cell r="P2013">
            <v>0</v>
          </cell>
          <cell r="Q2013">
            <v>0</v>
          </cell>
        </row>
        <row r="2014">
          <cell r="F2014">
            <v>0</v>
          </cell>
          <cell r="G2014">
            <v>0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  <cell r="M2014">
            <v>0</v>
          </cell>
          <cell r="N2014">
            <v>0</v>
          </cell>
          <cell r="O2014">
            <v>0</v>
          </cell>
          <cell r="P2014">
            <v>0</v>
          </cell>
          <cell r="Q2014">
            <v>0</v>
          </cell>
        </row>
        <row r="2015">
          <cell r="F2015">
            <v>0</v>
          </cell>
          <cell r="G2015">
            <v>0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  <cell r="M2015">
            <v>0</v>
          </cell>
          <cell r="N2015">
            <v>0</v>
          </cell>
          <cell r="O2015">
            <v>0</v>
          </cell>
          <cell r="P2015">
            <v>0</v>
          </cell>
          <cell r="Q2015">
            <v>0</v>
          </cell>
        </row>
        <row r="2016">
          <cell r="F2016">
            <v>0</v>
          </cell>
          <cell r="G2016">
            <v>0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  <cell r="M2016">
            <v>0</v>
          </cell>
          <cell r="N2016">
            <v>0</v>
          </cell>
          <cell r="O2016">
            <v>0</v>
          </cell>
          <cell r="P2016">
            <v>0</v>
          </cell>
          <cell r="Q2016">
            <v>0</v>
          </cell>
        </row>
        <row r="2017">
          <cell r="F2017">
            <v>0</v>
          </cell>
          <cell r="G2017">
            <v>0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  <cell r="M2017">
            <v>0</v>
          </cell>
          <cell r="N2017">
            <v>0</v>
          </cell>
          <cell r="O2017">
            <v>0</v>
          </cell>
          <cell r="P2017">
            <v>0</v>
          </cell>
          <cell r="Q2017">
            <v>0</v>
          </cell>
        </row>
        <row r="2018">
          <cell r="F2018">
            <v>0</v>
          </cell>
          <cell r="G2018">
            <v>0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  <cell r="M2018">
            <v>0</v>
          </cell>
          <cell r="N2018">
            <v>0</v>
          </cell>
          <cell r="O2018">
            <v>0</v>
          </cell>
          <cell r="P2018">
            <v>0</v>
          </cell>
          <cell r="Q2018">
            <v>0</v>
          </cell>
        </row>
        <row r="2019">
          <cell r="F2019">
            <v>0</v>
          </cell>
          <cell r="G2019">
            <v>0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>
            <v>0</v>
          </cell>
          <cell r="O2019">
            <v>0</v>
          </cell>
          <cell r="P2019">
            <v>0</v>
          </cell>
          <cell r="Q2019">
            <v>0</v>
          </cell>
        </row>
        <row r="2020">
          <cell r="F2020">
            <v>0</v>
          </cell>
          <cell r="G2020">
            <v>0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  <cell r="M2020">
            <v>0</v>
          </cell>
          <cell r="N2020">
            <v>0</v>
          </cell>
          <cell r="O2020">
            <v>0</v>
          </cell>
          <cell r="P2020">
            <v>0</v>
          </cell>
          <cell r="Q2020">
            <v>0</v>
          </cell>
        </row>
        <row r="2021">
          <cell r="F2021">
            <v>0</v>
          </cell>
          <cell r="G2021">
            <v>0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  <cell r="M2021">
            <v>0</v>
          </cell>
          <cell r="N2021">
            <v>0</v>
          </cell>
          <cell r="O2021">
            <v>0</v>
          </cell>
          <cell r="P2021">
            <v>0</v>
          </cell>
          <cell r="Q2021">
            <v>0</v>
          </cell>
        </row>
        <row r="2022">
          <cell r="F2022">
            <v>0</v>
          </cell>
          <cell r="G2022">
            <v>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  <cell r="M2022">
            <v>0</v>
          </cell>
          <cell r="N2022">
            <v>0</v>
          </cell>
          <cell r="O2022">
            <v>0</v>
          </cell>
          <cell r="P2022">
            <v>0</v>
          </cell>
          <cell r="Q2022">
            <v>0</v>
          </cell>
        </row>
        <row r="2023">
          <cell r="F2023">
            <v>0</v>
          </cell>
          <cell r="G2023">
            <v>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  <cell r="O2023">
            <v>0</v>
          </cell>
          <cell r="P2023">
            <v>0</v>
          </cell>
          <cell r="Q2023">
            <v>0</v>
          </cell>
        </row>
        <row r="2024">
          <cell r="F2024">
            <v>0</v>
          </cell>
          <cell r="G2024">
            <v>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  <cell r="M2024">
            <v>0</v>
          </cell>
          <cell r="N2024">
            <v>0</v>
          </cell>
          <cell r="O2024">
            <v>0</v>
          </cell>
          <cell r="P2024">
            <v>0</v>
          </cell>
          <cell r="Q2024">
            <v>0</v>
          </cell>
        </row>
        <row r="2025">
          <cell r="F2025">
            <v>0</v>
          </cell>
          <cell r="G2025">
            <v>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  <cell r="M2025">
            <v>0</v>
          </cell>
          <cell r="N2025">
            <v>0</v>
          </cell>
          <cell r="O2025">
            <v>0</v>
          </cell>
          <cell r="P2025">
            <v>0</v>
          </cell>
          <cell r="Q2025">
            <v>0</v>
          </cell>
        </row>
        <row r="2026">
          <cell r="F2026">
            <v>0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  <cell r="O2026">
            <v>0</v>
          </cell>
          <cell r="P2026">
            <v>0</v>
          </cell>
          <cell r="Q2026">
            <v>0</v>
          </cell>
        </row>
        <row r="2027">
          <cell r="F2027">
            <v>0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>
            <v>0</v>
          </cell>
          <cell r="O2027">
            <v>0</v>
          </cell>
          <cell r="P2027">
            <v>0</v>
          </cell>
          <cell r="Q2027">
            <v>0</v>
          </cell>
        </row>
        <row r="2028">
          <cell r="F2028">
            <v>2640</v>
          </cell>
          <cell r="G2028">
            <v>2640</v>
          </cell>
          <cell r="H2028">
            <v>2640</v>
          </cell>
          <cell r="I2028">
            <v>2640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>
            <v>0</v>
          </cell>
          <cell r="O2028">
            <v>0</v>
          </cell>
          <cell r="P2028">
            <v>0</v>
          </cell>
          <cell r="Q2028">
            <v>0</v>
          </cell>
        </row>
        <row r="2029">
          <cell r="F2029">
            <v>0</v>
          </cell>
          <cell r="G2029">
            <v>0</v>
          </cell>
          <cell r="H2029">
            <v>0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>
            <v>0</v>
          </cell>
          <cell r="O2029">
            <v>0</v>
          </cell>
          <cell r="P2029">
            <v>0</v>
          </cell>
          <cell r="Q2029">
            <v>0</v>
          </cell>
        </row>
        <row r="2030">
          <cell r="F2030">
            <v>35063</v>
          </cell>
          <cell r="G2030">
            <v>35063</v>
          </cell>
          <cell r="H2030">
            <v>35063</v>
          </cell>
          <cell r="I2030">
            <v>35063</v>
          </cell>
          <cell r="J2030">
            <v>35063</v>
          </cell>
          <cell r="K2030">
            <v>35063</v>
          </cell>
          <cell r="L2030">
            <v>35063</v>
          </cell>
          <cell r="M2030">
            <v>35063</v>
          </cell>
          <cell r="N2030">
            <v>35063</v>
          </cell>
          <cell r="O2030">
            <v>35063</v>
          </cell>
          <cell r="P2030">
            <v>35063</v>
          </cell>
          <cell r="Q2030">
            <v>35063</v>
          </cell>
        </row>
        <row r="2031">
          <cell r="F2031">
            <v>0</v>
          </cell>
          <cell r="G2031">
            <v>0</v>
          </cell>
          <cell r="H2031">
            <v>0</v>
          </cell>
          <cell r="I2031">
            <v>0</v>
          </cell>
          <cell r="J2031">
            <v>0</v>
          </cell>
          <cell r="K2031">
            <v>0</v>
          </cell>
          <cell r="L2031">
            <v>0</v>
          </cell>
          <cell r="M2031">
            <v>0</v>
          </cell>
          <cell r="N2031">
            <v>0</v>
          </cell>
          <cell r="O2031">
            <v>0</v>
          </cell>
          <cell r="P2031">
            <v>0</v>
          </cell>
          <cell r="Q2031">
            <v>0</v>
          </cell>
        </row>
        <row r="2032">
          <cell r="F2032">
            <v>0</v>
          </cell>
          <cell r="G2032">
            <v>0</v>
          </cell>
          <cell r="H2032">
            <v>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  <cell r="M2032">
            <v>0</v>
          </cell>
          <cell r="N2032">
            <v>0</v>
          </cell>
          <cell r="O2032">
            <v>0</v>
          </cell>
          <cell r="P2032">
            <v>0</v>
          </cell>
          <cell r="Q2032">
            <v>0</v>
          </cell>
        </row>
        <row r="2033">
          <cell r="F2033">
            <v>0</v>
          </cell>
          <cell r="G2033">
            <v>0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  <cell r="M2033">
            <v>0</v>
          </cell>
          <cell r="N2033">
            <v>0</v>
          </cell>
          <cell r="O2033">
            <v>0</v>
          </cell>
          <cell r="P2033">
            <v>0</v>
          </cell>
          <cell r="Q2033">
            <v>0</v>
          </cell>
        </row>
        <row r="2034">
          <cell r="F2034">
            <v>0</v>
          </cell>
          <cell r="G2034">
            <v>0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  <cell r="M2034">
            <v>0</v>
          </cell>
          <cell r="N2034">
            <v>0</v>
          </cell>
          <cell r="O2034">
            <v>0</v>
          </cell>
          <cell r="P2034">
            <v>0</v>
          </cell>
          <cell r="Q2034">
            <v>0</v>
          </cell>
        </row>
        <row r="2035">
          <cell r="F2035">
            <v>0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  <cell r="M2035">
            <v>0</v>
          </cell>
          <cell r="N2035">
            <v>0</v>
          </cell>
          <cell r="O2035">
            <v>0</v>
          </cell>
          <cell r="P2035">
            <v>0</v>
          </cell>
          <cell r="Q2035">
            <v>0</v>
          </cell>
        </row>
        <row r="2036">
          <cell r="F2036">
            <v>0</v>
          </cell>
          <cell r="G2036">
            <v>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  <cell r="M2036">
            <v>0</v>
          </cell>
          <cell r="N2036">
            <v>0</v>
          </cell>
          <cell r="O2036">
            <v>0</v>
          </cell>
          <cell r="P2036">
            <v>0</v>
          </cell>
          <cell r="Q2036">
            <v>0</v>
          </cell>
        </row>
        <row r="2037">
          <cell r="F2037">
            <v>0</v>
          </cell>
          <cell r="G2037">
            <v>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  <cell r="M2037">
            <v>0</v>
          </cell>
          <cell r="N2037">
            <v>0</v>
          </cell>
          <cell r="O2037">
            <v>0</v>
          </cell>
          <cell r="P2037">
            <v>0</v>
          </cell>
          <cell r="Q2037">
            <v>0</v>
          </cell>
        </row>
        <row r="2038">
          <cell r="F2038">
            <v>590.70548400000007</v>
          </cell>
          <cell r="G2038">
            <v>590.70548400000007</v>
          </cell>
          <cell r="H2038">
            <v>590.70548400000007</v>
          </cell>
          <cell r="I2038">
            <v>590.70548400000007</v>
          </cell>
          <cell r="J2038">
            <v>590.70548400000007</v>
          </cell>
          <cell r="K2038">
            <v>590.70548400000007</v>
          </cell>
          <cell r="L2038">
            <v>590.70548400000007</v>
          </cell>
          <cell r="M2038">
            <v>590.70548400000007</v>
          </cell>
          <cell r="N2038">
            <v>590.70548400000007</v>
          </cell>
          <cell r="O2038">
            <v>590.70548400000007</v>
          </cell>
          <cell r="P2038">
            <v>590.70548400000007</v>
          </cell>
          <cell r="Q2038">
            <v>590.70548400000007</v>
          </cell>
        </row>
        <row r="2039">
          <cell r="F2039">
            <v>0</v>
          </cell>
          <cell r="G2039">
            <v>0</v>
          </cell>
          <cell r="H2039">
            <v>0</v>
          </cell>
          <cell r="I2039">
            <v>0</v>
          </cell>
          <cell r="J2039">
            <v>0</v>
          </cell>
          <cell r="K2039">
            <v>0</v>
          </cell>
          <cell r="L2039">
            <v>0</v>
          </cell>
          <cell r="M2039">
            <v>0</v>
          </cell>
          <cell r="N2039">
            <v>0</v>
          </cell>
          <cell r="O2039">
            <v>0</v>
          </cell>
          <cell r="P2039">
            <v>0</v>
          </cell>
          <cell r="Q2039">
            <v>0</v>
          </cell>
        </row>
        <row r="2040">
          <cell r="F2040">
            <v>128000</v>
          </cell>
          <cell r="G2040">
            <v>128000</v>
          </cell>
          <cell r="H2040">
            <v>128000</v>
          </cell>
          <cell r="I2040">
            <v>128000</v>
          </cell>
          <cell r="J2040">
            <v>128000</v>
          </cell>
          <cell r="K2040">
            <v>128000</v>
          </cell>
          <cell r="L2040">
            <v>128000</v>
          </cell>
          <cell r="M2040">
            <v>128000</v>
          </cell>
          <cell r="N2040">
            <v>128000</v>
          </cell>
          <cell r="O2040">
            <v>128000</v>
          </cell>
          <cell r="P2040">
            <v>128000</v>
          </cell>
          <cell r="Q2040">
            <v>120000</v>
          </cell>
        </row>
        <row r="2041">
          <cell r="F2041">
            <v>8000</v>
          </cell>
          <cell r="G2041">
            <v>8000</v>
          </cell>
          <cell r="H2041">
            <v>8000</v>
          </cell>
          <cell r="I2041">
            <v>8000</v>
          </cell>
          <cell r="J2041">
            <v>8000</v>
          </cell>
          <cell r="K2041">
            <v>8000</v>
          </cell>
          <cell r="L2041">
            <v>8000</v>
          </cell>
          <cell r="M2041">
            <v>8000</v>
          </cell>
          <cell r="N2041">
            <v>8000</v>
          </cell>
          <cell r="O2041">
            <v>8000</v>
          </cell>
          <cell r="P2041">
            <v>8000</v>
          </cell>
          <cell r="Q2041">
            <v>0</v>
          </cell>
        </row>
        <row r="2042">
          <cell r="F2042">
            <v>0</v>
          </cell>
          <cell r="G2042">
            <v>0</v>
          </cell>
          <cell r="H2042">
            <v>0</v>
          </cell>
          <cell r="I2042">
            <v>0</v>
          </cell>
          <cell r="J2042">
            <v>0</v>
          </cell>
          <cell r="K2042">
            <v>0</v>
          </cell>
          <cell r="L2042">
            <v>0</v>
          </cell>
          <cell r="M2042">
            <v>0</v>
          </cell>
          <cell r="N2042">
            <v>0</v>
          </cell>
          <cell r="O2042">
            <v>0</v>
          </cell>
          <cell r="P2042">
            <v>0</v>
          </cell>
          <cell r="Q2042">
            <v>0</v>
          </cell>
        </row>
        <row r="2043"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</row>
        <row r="2044">
          <cell r="F2044">
            <v>120000</v>
          </cell>
          <cell r="G2044">
            <v>120000</v>
          </cell>
          <cell r="H2044">
            <v>120000</v>
          </cell>
          <cell r="I2044">
            <v>120000</v>
          </cell>
          <cell r="J2044">
            <v>120000</v>
          </cell>
          <cell r="K2044">
            <v>120000</v>
          </cell>
          <cell r="L2044">
            <v>120000</v>
          </cell>
          <cell r="M2044">
            <v>120000</v>
          </cell>
          <cell r="N2044">
            <v>120000</v>
          </cell>
          <cell r="O2044">
            <v>120000</v>
          </cell>
          <cell r="P2044">
            <v>120000</v>
          </cell>
          <cell r="Q2044">
            <v>120000</v>
          </cell>
        </row>
        <row r="2045"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>
            <v>0</v>
          </cell>
          <cell r="O2045">
            <v>0</v>
          </cell>
          <cell r="P2045">
            <v>0</v>
          </cell>
          <cell r="Q2045">
            <v>0</v>
          </cell>
        </row>
        <row r="2046">
          <cell r="F2046">
            <v>0</v>
          </cell>
          <cell r="G2046">
            <v>0</v>
          </cell>
          <cell r="H2046">
            <v>0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>
            <v>0</v>
          </cell>
          <cell r="O2046">
            <v>0</v>
          </cell>
          <cell r="P2046">
            <v>0</v>
          </cell>
          <cell r="Q2046">
            <v>0</v>
          </cell>
        </row>
        <row r="2047">
          <cell r="F2047">
            <v>0</v>
          </cell>
          <cell r="G2047">
            <v>0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  <cell r="M2047">
            <v>0</v>
          </cell>
          <cell r="N2047">
            <v>0</v>
          </cell>
          <cell r="O2047">
            <v>0</v>
          </cell>
          <cell r="P2047">
            <v>0</v>
          </cell>
          <cell r="Q2047">
            <v>0</v>
          </cell>
        </row>
        <row r="2048">
          <cell r="F2048">
            <v>0</v>
          </cell>
          <cell r="G2048">
            <v>0</v>
          </cell>
          <cell r="H2048">
            <v>0</v>
          </cell>
          <cell r="I2048">
            <v>0</v>
          </cell>
          <cell r="J2048">
            <v>0</v>
          </cell>
          <cell r="K2048">
            <v>0</v>
          </cell>
          <cell r="L2048">
            <v>0</v>
          </cell>
          <cell r="M2048">
            <v>0</v>
          </cell>
          <cell r="N2048">
            <v>0</v>
          </cell>
          <cell r="O2048">
            <v>0</v>
          </cell>
          <cell r="P2048">
            <v>0</v>
          </cell>
          <cell r="Q2048">
            <v>0</v>
          </cell>
        </row>
        <row r="2049"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</row>
        <row r="2050">
          <cell r="F2050">
            <v>0</v>
          </cell>
          <cell r="G2050">
            <v>0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</row>
        <row r="2051">
          <cell r="F2051">
            <v>0</v>
          </cell>
          <cell r="G2051">
            <v>0</v>
          </cell>
          <cell r="H2051">
            <v>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0</v>
          </cell>
          <cell r="N2051">
            <v>0</v>
          </cell>
          <cell r="O2051">
            <v>0</v>
          </cell>
          <cell r="P2051">
            <v>0</v>
          </cell>
          <cell r="Q2051">
            <v>0</v>
          </cell>
        </row>
        <row r="2052">
          <cell r="F2052">
            <v>0</v>
          </cell>
          <cell r="G2052">
            <v>0</v>
          </cell>
          <cell r="H2052">
            <v>0</v>
          </cell>
          <cell r="I2052">
            <v>0</v>
          </cell>
          <cell r="J2052">
            <v>0</v>
          </cell>
          <cell r="K2052">
            <v>0</v>
          </cell>
          <cell r="L2052">
            <v>0</v>
          </cell>
          <cell r="M2052">
            <v>0</v>
          </cell>
          <cell r="N2052">
            <v>0</v>
          </cell>
          <cell r="O2052">
            <v>0</v>
          </cell>
          <cell r="P2052">
            <v>0</v>
          </cell>
          <cell r="Q2052">
            <v>0</v>
          </cell>
        </row>
        <row r="2053">
          <cell r="F2053">
            <v>0</v>
          </cell>
          <cell r="G2053">
            <v>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  <cell r="M2053">
            <v>0</v>
          </cell>
          <cell r="N2053">
            <v>0</v>
          </cell>
          <cell r="O2053">
            <v>0</v>
          </cell>
          <cell r="P2053">
            <v>0</v>
          </cell>
          <cell r="Q2053">
            <v>0</v>
          </cell>
        </row>
        <row r="2054">
          <cell r="F2054">
            <v>0</v>
          </cell>
          <cell r="G2054">
            <v>0</v>
          </cell>
          <cell r="H2054">
            <v>0</v>
          </cell>
          <cell r="I2054">
            <v>0</v>
          </cell>
          <cell r="J2054">
            <v>0</v>
          </cell>
          <cell r="K2054">
            <v>0</v>
          </cell>
          <cell r="L2054">
            <v>0</v>
          </cell>
          <cell r="M2054">
            <v>0</v>
          </cell>
          <cell r="N2054">
            <v>0</v>
          </cell>
          <cell r="O2054">
            <v>0</v>
          </cell>
          <cell r="P2054">
            <v>0</v>
          </cell>
          <cell r="Q2054">
            <v>0</v>
          </cell>
        </row>
        <row r="2055">
          <cell r="F2055">
            <v>0</v>
          </cell>
          <cell r="G2055">
            <v>0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  <cell r="M2055">
            <v>0</v>
          </cell>
          <cell r="N2055">
            <v>0</v>
          </cell>
          <cell r="O2055">
            <v>0</v>
          </cell>
          <cell r="P2055">
            <v>0</v>
          </cell>
          <cell r="Q2055">
            <v>0</v>
          </cell>
        </row>
        <row r="2056"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>
            <v>0</v>
          </cell>
          <cell r="O2056">
            <v>0</v>
          </cell>
          <cell r="P2056">
            <v>0</v>
          </cell>
          <cell r="Q2056">
            <v>0</v>
          </cell>
        </row>
        <row r="2057">
          <cell r="F2057">
            <v>0</v>
          </cell>
          <cell r="G2057">
            <v>0</v>
          </cell>
          <cell r="H2057">
            <v>0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  <cell r="N2057">
            <v>0</v>
          </cell>
          <cell r="O2057">
            <v>0</v>
          </cell>
          <cell r="P2057">
            <v>0</v>
          </cell>
          <cell r="Q2057">
            <v>0</v>
          </cell>
        </row>
        <row r="2058">
          <cell r="F2058">
            <v>0</v>
          </cell>
          <cell r="G2058">
            <v>0</v>
          </cell>
          <cell r="H2058">
            <v>0</v>
          </cell>
          <cell r="I2058">
            <v>0</v>
          </cell>
          <cell r="J2058">
            <v>0</v>
          </cell>
          <cell r="K2058">
            <v>0</v>
          </cell>
          <cell r="L2058">
            <v>0</v>
          </cell>
          <cell r="M2058">
            <v>0</v>
          </cell>
          <cell r="N2058">
            <v>0</v>
          </cell>
          <cell r="O2058">
            <v>0</v>
          </cell>
          <cell r="P2058">
            <v>0</v>
          </cell>
          <cell r="Q2058">
            <v>0</v>
          </cell>
        </row>
        <row r="2059">
          <cell r="F2059">
            <v>0</v>
          </cell>
          <cell r="G2059">
            <v>0</v>
          </cell>
          <cell r="H2059">
            <v>0</v>
          </cell>
          <cell r="I2059">
            <v>0</v>
          </cell>
          <cell r="J2059">
            <v>0</v>
          </cell>
          <cell r="K2059">
            <v>0</v>
          </cell>
          <cell r="L2059">
            <v>0</v>
          </cell>
          <cell r="M2059">
            <v>0</v>
          </cell>
          <cell r="N2059">
            <v>0</v>
          </cell>
          <cell r="O2059">
            <v>0</v>
          </cell>
          <cell r="P2059">
            <v>0</v>
          </cell>
          <cell r="Q2059">
            <v>0</v>
          </cell>
        </row>
        <row r="2060">
          <cell r="F2060">
            <v>0</v>
          </cell>
          <cell r="G2060">
            <v>0</v>
          </cell>
          <cell r="H2060">
            <v>0</v>
          </cell>
          <cell r="I2060">
            <v>0</v>
          </cell>
          <cell r="J2060">
            <v>0</v>
          </cell>
          <cell r="K2060">
            <v>0</v>
          </cell>
          <cell r="L2060">
            <v>0</v>
          </cell>
          <cell r="M2060">
            <v>0</v>
          </cell>
          <cell r="N2060">
            <v>0</v>
          </cell>
          <cell r="O2060">
            <v>0</v>
          </cell>
          <cell r="P2060">
            <v>0</v>
          </cell>
          <cell r="Q2060">
            <v>0</v>
          </cell>
        </row>
        <row r="2061">
          <cell r="F2061">
            <v>0</v>
          </cell>
          <cell r="G2061">
            <v>0</v>
          </cell>
          <cell r="H2061">
            <v>0</v>
          </cell>
          <cell r="I2061">
            <v>0</v>
          </cell>
          <cell r="J2061">
            <v>0</v>
          </cell>
          <cell r="K2061">
            <v>0</v>
          </cell>
          <cell r="L2061">
            <v>0</v>
          </cell>
          <cell r="M2061">
            <v>0</v>
          </cell>
          <cell r="N2061">
            <v>0</v>
          </cell>
          <cell r="O2061">
            <v>0</v>
          </cell>
          <cell r="P2061">
            <v>0</v>
          </cell>
          <cell r="Q2061">
            <v>0</v>
          </cell>
        </row>
        <row r="2062">
          <cell r="F2062">
            <v>0</v>
          </cell>
          <cell r="G2062">
            <v>0</v>
          </cell>
          <cell r="H2062">
            <v>0</v>
          </cell>
          <cell r="I2062">
            <v>0</v>
          </cell>
          <cell r="J2062">
            <v>0</v>
          </cell>
          <cell r="K2062">
            <v>0</v>
          </cell>
          <cell r="L2062">
            <v>0</v>
          </cell>
          <cell r="M2062">
            <v>0</v>
          </cell>
          <cell r="N2062">
            <v>0</v>
          </cell>
          <cell r="O2062">
            <v>0</v>
          </cell>
          <cell r="P2062">
            <v>0</v>
          </cell>
          <cell r="Q2062">
            <v>0</v>
          </cell>
        </row>
        <row r="2063">
          <cell r="F2063">
            <v>0</v>
          </cell>
          <cell r="G2063">
            <v>0</v>
          </cell>
          <cell r="H2063">
            <v>0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>
            <v>0</v>
          </cell>
          <cell r="O2063">
            <v>0</v>
          </cell>
          <cell r="P2063">
            <v>0</v>
          </cell>
          <cell r="Q2063">
            <v>0</v>
          </cell>
        </row>
        <row r="2064"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</row>
        <row r="2065">
          <cell r="F2065">
            <v>0</v>
          </cell>
          <cell r="G2065">
            <v>0</v>
          </cell>
          <cell r="H2065">
            <v>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0</v>
          </cell>
          <cell r="N2065">
            <v>0</v>
          </cell>
          <cell r="O2065">
            <v>0</v>
          </cell>
          <cell r="P2065">
            <v>0</v>
          </cell>
          <cell r="Q2065">
            <v>0</v>
          </cell>
        </row>
        <row r="2066">
          <cell r="F2066">
            <v>0</v>
          </cell>
          <cell r="G2066">
            <v>0</v>
          </cell>
          <cell r="H2066">
            <v>0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</row>
        <row r="2067">
          <cell r="F2067">
            <v>0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</row>
        <row r="2068">
          <cell r="F2068">
            <v>0</v>
          </cell>
          <cell r="G2068">
            <v>0</v>
          </cell>
          <cell r="H2068">
            <v>0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</row>
        <row r="2069"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</row>
        <row r="2070"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</row>
        <row r="2071">
          <cell r="F2071">
            <v>0</v>
          </cell>
          <cell r="G2071">
            <v>0</v>
          </cell>
          <cell r="H2071">
            <v>0</v>
          </cell>
          <cell r="I2071">
            <v>0</v>
          </cell>
          <cell r="J2071">
            <v>0</v>
          </cell>
          <cell r="K2071">
            <v>0</v>
          </cell>
          <cell r="L2071">
            <v>0</v>
          </cell>
          <cell r="M2071">
            <v>0</v>
          </cell>
          <cell r="N2071">
            <v>0</v>
          </cell>
          <cell r="O2071">
            <v>0</v>
          </cell>
          <cell r="P2071">
            <v>0</v>
          </cell>
          <cell r="Q2071">
            <v>0</v>
          </cell>
        </row>
        <row r="2072">
          <cell r="F2072">
            <v>0</v>
          </cell>
          <cell r="G2072">
            <v>0</v>
          </cell>
          <cell r="H2072">
            <v>0</v>
          </cell>
          <cell r="I2072">
            <v>0</v>
          </cell>
          <cell r="J2072">
            <v>0</v>
          </cell>
          <cell r="K2072">
            <v>0</v>
          </cell>
          <cell r="L2072">
            <v>0</v>
          </cell>
          <cell r="M2072">
            <v>0</v>
          </cell>
          <cell r="N2072">
            <v>0</v>
          </cell>
          <cell r="O2072">
            <v>0</v>
          </cell>
          <cell r="P2072">
            <v>0</v>
          </cell>
          <cell r="Q2072">
            <v>0</v>
          </cell>
        </row>
      </sheetData>
      <sheetData sheetId="12">
        <row r="8">
          <cell r="E8">
            <v>22818113.030927997</v>
          </cell>
        </row>
        <row r="11">
          <cell r="E11">
            <v>280074.34410852497</v>
          </cell>
        </row>
        <row r="12">
          <cell r="E12">
            <v>2477303.1162421056</v>
          </cell>
        </row>
      </sheetData>
      <sheetData sheetId="13"/>
      <sheetData sheetId="14"/>
      <sheetData sheetId="15">
        <row r="8">
          <cell r="E8">
            <v>51637.287240000005</v>
          </cell>
        </row>
        <row r="9">
          <cell r="E9">
            <v>23393.882160000001</v>
          </cell>
        </row>
        <row r="16">
          <cell r="E16">
            <v>12800.752400000001</v>
          </cell>
        </row>
        <row r="17">
          <cell r="E17">
            <v>11556.092448000001</v>
          </cell>
        </row>
        <row r="18">
          <cell r="E18">
            <v>4044.6000000000004</v>
          </cell>
        </row>
        <row r="19">
          <cell r="E19">
            <v>12800.7631</v>
          </cell>
        </row>
        <row r="20">
          <cell r="E20">
            <v>12800.766096000001</v>
          </cell>
        </row>
        <row r="38">
          <cell r="E38">
            <v>34842.139199999998</v>
          </cell>
        </row>
        <row r="39">
          <cell r="E39">
            <v>7164.8124480000006</v>
          </cell>
        </row>
        <row r="40">
          <cell r="E40">
            <v>11440.509336000001</v>
          </cell>
        </row>
        <row r="56">
          <cell r="E56">
            <v>23393.977200000001</v>
          </cell>
        </row>
        <row r="57">
          <cell r="E57">
            <v>11440.509336000001</v>
          </cell>
        </row>
        <row r="58">
          <cell r="E58">
            <v>7500</v>
          </cell>
        </row>
        <row r="59">
          <cell r="E59">
            <v>11440.509336000001</v>
          </cell>
        </row>
        <row r="75">
          <cell r="E75">
            <v>12800.835432000002</v>
          </cell>
        </row>
        <row r="76">
          <cell r="E76">
            <v>15709.8</v>
          </cell>
        </row>
        <row r="77">
          <cell r="E77">
            <v>12800.835432000002</v>
          </cell>
        </row>
        <row r="78">
          <cell r="E78">
            <v>5029.2405360000002</v>
          </cell>
        </row>
        <row r="79">
          <cell r="E79">
            <v>7164.8124480000006</v>
          </cell>
        </row>
        <row r="81">
          <cell r="E81">
            <v>8727.044976000001</v>
          </cell>
        </row>
        <row r="85">
          <cell r="E85">
            <v>4682.5143120000002</v>
          </cell>
        </row>
        <row r="87">
          <cell r="E87">
            <v>9229.1779999999999</v>
          </cell>
        </row>
        <row r="88">
          <cell r="E88">
            <v>6933.6462240000001</v>
          </cell>
        </row>
        <row r="89">
          <cell r="E89">
            <v>8749.0476000000017</v>
          </cell>
        </row>
        <row r="97">
          <cell r="E97">
            <v>8029.205100000001</v>
          </cell>
        </row>
        <row r="107">
          <cell r="E107">
            <v>8673.7199999999993</v>
          </cell>
        </row>
        <row r="108">
          <cell r="E108">
            <v>6747.6126000000004</v>
          </cell>
        </row>
        <row r="113">
          <cell r="E113">
            <v>7299.2832000000008</v>
          </cell>
        </row>
        <row r="129">
          <cell r="E129">
            <v>28008.050400000004</v>
          </cell>
        </row>
        <row r="130">
          <cell r="E130">
            <v>11440.162656</v>
          </cell>
        </row>
        <row r="131">
          <cell r="E131">
            <v>12800.766096000001</v>
          </cell>
        </row>
        <row r="132">
          <cell r="E132">
            <v>8727.068088</v>
          </cell>
        </row>
        <row r="133">
          <cell r="E133">
            <v>8727.0595279999998</v>
          </cell>
        </row>
        <row r="150">
          <cell r="E150">
            <v>16879.900000000001</v>
          </cell>
        </row>
        <row r="151">
          <cell r="E151">
            <v>4970.09</v>
          </cell>
        </row>
        <row r="152">
          <cell r="E152">
            <v>7430.3924400000005</v>
          </cell>
        </row>
        <row r="169">
          <cell r="E169">
            <v>21672.191736000001</v>
          </cell>
        </row>
        <row r="170">
          <cell r="E170">
            <v>7164.8124480000006</v>
          </cell>
        </row>
        <row r="171">
          <cell r="E171">
            <v>7424.082864</v>
          </cell>
        </row>
        <row r="172">
          <cell r="E172">
            <v>7857.9413279999999</v>
          </cell>
        </row>
        <row r="174">
          <cell r="E174">
            <v>12800.835432000002</v>
          </cell>
        </row>
        <row r="190">
          <cell r="E190">
            <v>12800.835432000002</v>
          </cell>
        </row>
        <row r="191">
          <cell r="E191">
            <v>8727.044976000001</v>
          </cell>
        </row>
        <row r="193">
          <cell r="E193">
            <v>8727.0483999999997</v>
          </cell>
        </row>
        <row r="209">
          <cell r="E209">
            <v>12800.835432000002</v>
          </cell>
        </row>
        <row r="210">
          <cell r="E210">
            <v>11440.097600000001</v>
          </cell>
        </row>
        <row r="227">
          <cell r="E227">
            <v>18252.759999999998</v>
          </cell>
        </row>
        <row r="228">
          <cell r="E228">
            <v>8667.0856000000003</v>
          </cell>
        </row>
        <row r="229">
          <cell r="E229">
            <v>8667.0856000000003</v>
          </cell>
        </row>
        <row r="230">
          <cell r="E230">
            <v>18252.759999999998</v>
          </cell>
        </row>
        <row r="231">
          <cell r="E231">
            <v>9244.7785999999996</v>
          </cell>
        </row>
        <row r="232">
          <cell r="E232">
            <v>8726.9307000000008</v>
          </cell>
        </row>
        <row r="235">
          <cell r="E235">
            <v>7503.93</v>
          </cell>
        </row>
        <row r="236">
          <cell r="E236">
            <v>6032.6386000000002</v>
          </cell>
        </row>
        <row r="252">
          <cell r="E252">
            <v>18252.759999999998</v>
          </cell>
        </row>
        <row r="253">
          <cell r="E253">
            <v>10323.84</v>
          </cell>
        </row>
        <row r="254">
          <cell r="E254">
            <v>5596.4423999999999</v>
          </cell>
        </row>
        <row r="255">
          <cell r="E255">
            <v>6747.6019000000006</v>
          </cell>
        </row>
        <row r="256">
          <cell r="E256">
            <v>7511.3572000000004</v>
          </cell>
        </row>
        <row r="257">
          <cell r="E257">
            <v>6489.0043000000005</v>
          </cell>
        </row>
        <row r="258">
          <cell r="E258">
            <v>4682.4912000000004</v>
          </cell>
        </row>
        <row r="276">
          <cell r="E276">
            <v>39559.96</v>
          </cell>
        </row>
        <row r="277">
          <cell r="E277">
            <v>30000</v>
          </cell>
        </row>
        <row r="281">
          <cell r="E281">
            <v>15709.5</v>
          </cell>
        </row>
        <row r="298">
          <cell r="E298">
            <v>11077.220000000001</v>
          </cell>
        </row>
        <row r="299">
          <cell r="E299">
            <v>9074.44</v>
          </cell>
        </row>
        <row r="304">
          <cell r="E304">
            <v>8296</v>
          </cell>
        </row>
        <row r="308">
          <cell r="E308">
            <v>12308.02</v>
          </cell>
        </row>
        <row r="324">
          <cell r="E324">
            <v>12800.7417</v>
          </cell>
        </row>
        <row r="325">
          <cell r="E325">
            <v>12166.7667</v>
          </cell>
        </row>
        <row r="326">
          <cell r="E326">
            <v>9289.9968000000008</v>
          </cell>
        </row>
        <row r="327">
          <cell r="E327">
            <v>12800.7417</v>
          </cell>
        </row>
        <row r="328">
          <cell r="E328">
            <v>12166.7667</v>
          </cell>
        </row>
        <row r="329">
          <cell r="E329">
            <v>8404.08</v>
          </cell>
        </row>
        <row r="331">
          <cell r="E331">
            <v>10023.503200000001</v>
          </cell>
        </row>
        <row r="332">
          <cell r="E332">
            <v>7224.7898000000005</v>
          </cell>
        </row>
        <row r="333">
          <cell r="E333">
            <v>6747.6019000000006</v>
          </cell>
        </row>
        <row r="339">
          <cell r="E339">
            <v>11903.6216</v>
          </cell>
        </row>
        <row r="340">
          <cell r="E340">
            <v>13169.281800000001</v>
          </cell>
        </row>
        <row r="341">
          <cell r="E341">
            <v>8750.0320000000011</v>
          </cell>
        </row>
        <row r="342">
          <cell r="E342">
            <v>18432.43</v>
          </cell>
        </row>
        <row r="343">
          <cell r="E343">
            <v>8666.7539000000015</v>
          </cell>
        </row>
        <row r="344">
          <cell r="E344">
            <v>9949.6625000000004</v>
          </cell>
        </row>
        <row r="345">
          <cell r="E345">
            <v>6747.6019000000006</v>
          </cell>
        </row>
        <row r="347">
          <cell r="E347">
            <v>12800.7417</v>
          </cell>
        </row>
        <row r="349">
          <cell r="E349">
            <v>10001.375600000001</v>
          </cell>
        </row>
        <row r="351">
          <cell r="E351">
            <v>7491.1984000000002</v>
          </cell>
        </row>
        <row r="352">
          <cell r="E352">
            <v>10430.424199999999</v>
          </cell>
        </row>
        <row r="369">
          <cell r="E369">
            <v>12800.7417</v>
          </cell>
        </row>
        <row r="385">
          <cell r="E385">
            <v>12800.7417</v>
          </cell>
        </row>
        <row r="386">
          <cell r="E386">
            <v>12800.7417</v>
          </cell>
        </row>
        <row r="387">
          <cell r="E387">
            <v>9244.8000000000011</v>
          </cell>
        </row>
        <row r="388">
          <cell r="E388">
            <v>7164.8124480000006</v>
          </cell>
        </row>
        <row r="389">
          <cell r="E389">
            <v>10445.382800000001</v>
          </cell>
        </row>
        <row r="390">
          <cell r="E390">
            <v>6019.566624000001</v>
          </cell>
        </row>
        <row r="391">
          <cell r="E391">
            <v>5752.5767999999998</v>
          </cell>
        </row>
        <row r="392">
          <cell r="E392">
            <v>6261.64</v>
          </cell>
        </row>
        <row r="393">
          <cell r="E393">
            <v>6747.6019000000006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01"/>
  <sheetViews>
    <sheetView zoomScale="90" zoomScaleNormal="90" workbookViewId="0">
      <selection activeCell="L13" sqref="L13"/>
    </sheetView>
  </sheetViews>
  <sheetFormatPr baseColWidth="10" defaultColWidth="11.42578125" defaultRowHeight="18.75" x14ac:dyDescent="0.25"/>
  <cols>
    <col min="1" max="1" width="3.140625" style="452" customWidth="1"/>
    <col min="2" max="2" width="1.85546875" style="452" customWidth="1"/>
    <col min="3" max="3" width="2.28515625" style="468" customWidth="1"/>
    <col min="4" max="4" width="2" style="468" bestFit="1" customWidth="1"/>
    <col min="5" max="5" width="2" style="468" customWidth="1"/>
    <col min="6" max="6" width="2.140625" style="468" customWidth="1"/>
    <col min="7" max="8" width="2" style="468" bestFit="1" customWidth="1"/>
    <col min="9" max="9" width="41.7109375" style="468" customWidth="1"/>
    <col min="10" max="10" width="4.7109375" style="468" hidden="1" customWidth="1"/>
    <col min="11" max="23" width="14.5703125" style="468" customWidth="1"/>
    <col min="24" max="16384" width="11.42578125" style="452"/>
  </cols>
  <sheetData>
    <row r="1" spans="1:23" customFormat="1" ht="18.600000000000001" customHeight="1" x14ac:dyDescent="0.25">
      <c r="A1" s="536" t="s">
        <v>601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</row>
    <row r="2" spans="1:23" customFormat="1" ht="6" customHeight="1" thickBot="1" x14ac:dyDescent="0.3">
      <c r="A2" s="416"/>
      <c r="B2" s="416"/>
      <c r="C2" s="416"/>
      <c r="D2" s="416"/>
      <c r="E2" s="416"/>
      <c r="F2" s="417"/>
    </row>
    <row r="3" spans="1:23" customFormat="1" ht="14.25" customHeight="1" thickBot="1" x14ac:dyDescent="0.3">
      <c r="A3" s="418" t="s">
        <v>602</v>
      </c>
      <c r="B3" s="419"/>
      <c r="C3" s="419"/>
      <c r="D3" s="419"/>
      <c r="E3" s="419"/>
      <c r="F3" s="419"/>
      <c r="G3" s="419"/>
      <c r="H3" s="419"/>
      <c r="I3" s="537" t="s">
        <v>603</v>
      </c>
      <c r="J3" s="537"/>
      <c r="K3" s="538"/>
      <c r="L3" s="420"/>
      <c r="M3" s="421"/>
      <c r="N3" s="422"/>
      <c r="O3" s="423" t="s">
        <v>461</v>
      </c>
      <c r="P3" s="422"/>
      <c r="Q3" s="422"/>
      <c r="R3" s="422"/>
      <c r="S3" s="422"/>
      <c r="T3" s="422"/>
      <c r="U3" s="422"/>
      <c r="V3" s="422"/>
      <c r="W3" s="424"/>
    </row>
    <row r="4" spans="1:23" customFormat="1" ht="18.75" customHeight="1" thickBot="1" x14ac:dyDescent="0.3">
      <c r="A4" s="539" t="s">
        <v>604</v>
      </c>
      <c r="B4" s="540"/>
      <c r="C4" s="540"/>
      <c r="D4" s="540"/>
      <c r="E4" s="540"/>
      <c r="F4" s="540"/>
      <c r="G4" s="540"/>
      <c r="H4" s="540"/>
      <c r="I4" s="540"/>
      <c r="J4" s="425"/>
      <c r="K4" s="426">
        <f>K173</f>
        <v>86869401.201359034</v>
      </c>
      <c r="L4" s="427"/>
      <c r="M4" s="428"/>
      <c r="N4" s="428"/>
      <c r="O4" s="428"/>
      <c r="P4" s="428"/>
      <c r="Q4" s="428"/>
      <c r="R4" s="428"/>
      <c r="S4" s="428"/>
      <c r="T4" s="428"/>
      <c r="U4" s="428"/>
      <c r="V4" s="428"/>
      <c r="W4" s="429"/>
    </row>
    <row r="5" spans="1:23" s="433" customFormat="1" ht="19.5" customHeight="1" thickBot="1" x14ac:dyDescent="0.3">
      <c r="A5" s="541" t="s">
        <v>605</v>
      </c>
      <c r="B5" s="543" t="s">
        <v>606</v>
      </c>
      <c r="C5" s="545" t="s">
        <v>607</v>
      </c>
      <c r="D5" s="546"/>
      <c r="E5" s="546"/>
      <c r="F5" s="546"/>
      <c r="G5" s="546"/>
      <c r="H5" s="547"/>
      <c r="I5" s="430" t="s">
        <v>608</v>
      </c>
      <c r="J5" s="431"/>
      <c r="K5" s="432" t="s">
        <v>464</v>
      </c>
      <c r="L5" s="432" t="s">
        <v>465</v>
      </c>
      <c r="M5" s="432" t="s">
        <v>466</v>
      </c>
      <c r="N5" s="432" t="s">
        <v>467</v>
      </c>
      <c r="O5" s="432" t="s">
        <v>468</v>
      </c>
      <c r="P5" s="432" t="s">
        <v>469</v>
      </c>
      <c r="Q5" s="432" t="s">
        <v>470</v>
      </c>
      <c r="R5" s="432" t="s">
        <v>471</v>
      </c>
      <c r="S5" s="432" t="s">
        <v>472</v>
      </c>
      <c r="T5" s="432" t="s">
        <v>473</v>
      </c>
      <c r="U5" s="432" t="s">
        <v>474</v>
      </c>
      <c r="V5" s="432" t="s">
        <v>475</v>
      </c>
      <c r="W5" s="432" t="s">
        <v>476</v>
      </c>
    </row>
    <row r="6" spans="1:23" s="433" customFormat="1" ht="13.5" customHeight="1" x14ac:dyDescent="0.25">
      <c r="A6" s="542"/>
      <c r="B6" s="544"/>
      <c r="C6" s="434" t="s">
        <v>609</v>
      </c>
      <c r="D6" s="434" t="s">
        <v>610</v>
      </c>
      <c r="E6" s="548" t="s">
        <v>611</v>
      </c>
      <c r="F6" s="549"/>
      <c r="G6" s="550" t="s">
        <v>612</v>
      </c>
      <c r="H6" s="551"/>
      <c r="I6" s="435" t="s">
        <v>613</v>
      </c>
      <c r="J6" s="436" t="s">
        <v>614</v>
      </c>
      <c r="K6" s="437">
        <f>SUM(L6:W6)</f>
        <v>0</v>
      </c>
      <c r="L6" s="437"/>
      <c r="M6" s="437"/>
      <c r="N6" s="437"/>
      <c r="O6" s="437"/>
      <c r="P6" s="437"/>
      <c r="Q6" s="437"/>
      <c r="R6" s="437"/>
      <c r="S6" s="437"/>
      <c r="T6" s="437"/>
      <c r="U6" s="437"/>
      <c r="V6" s="437"/>
      <c r="W6" s="437"/>
    </row>
    <row r="7" spans="1:23" s="433" customFormat="1" ht="13.5" customHeight="1" x14ac:dyDescent="0.25">
      <c r="A7" s="438">
        <v>1</v>
      </c>
      <c r="B7" s="439" t="s">
        <v>615</v>
      </c>
      <c r="C7" s="440"/>
      <c r="D7" s="441"/>
      <c r="E7" s="441"/>
      <c r="F7" s="441"/>
      <c r="G7" s="441"/>
      <c r="H7" s="441"/>
      <c r="I7" s="442"/>
      <c r="J7" s="443">
        <v>0</v>
      </c>
      <c r="K7" s="444">
        <f>SUM(L7:W7)</f>
        <v>20184231.51135904</v>
      </c>
      <c r="L7" s="444">
        <f>L8+L113</f>
        <v>7566680.5872793943</v>
      </c>
      <c r="M7" s="444">
        <f t="shared" ref="M7:W7" si="0">M8+M113</f>
        <v>3305877.0191740231</v>
      </c>
      <c r="N7" s="444">
        <f t="shared" si="0"/>
        <v>1346039.7687223586</v>
      </c>
      <c r="O7" s="444">
        <f t="shared" si="0"/>
        <v>1136627.552719384</v>
      </c>
      <c r="P7" s="444">
        <f t="shared" si="0"/>
        <v>936365.44687178172</v>
      </c>
      <c r="Q7" s="444">
        <f t="shared" si="0"/>
        <v>1012006.2249039203</v>
      </c>
      <c r="R7" s="444">
        <f t="shared" si="0"/>
        <v>1050253.715231617</v>
      </c>
      <c r="S7" s="444">
        <f t="shared" si="0"/>
        <v>944297.90667598334</v>
      </c>
      <c r="T7" s="444">
        <f t="shared" si="0"/>
        <v>641464.36434022104</v>
      </c>
      <c r="U7" s="444">
        <f t="shared" si="0"/>
        <v>691641.21569551562</v>
      </c>
      <c r="V7" s="444">
        <f t="shared" si="0"/>
        <v>781901.8378490688</v>
      </c>
      <c r="W7" s="444">
        <f t="shared" si="0"/>
        <v>771075.87189577287</v>
      </c>
    </row>
    <row r="8" spans="1:23" s="433" customFormat="1" ht="13.5" customHeight="1" x14ac:dyDescent="0.25">
      <c r="A8" s="438">
        <v>11</v>
      </c>
      <c r="B8" s="439" t="s">
        <v>616</v>
      </c>
      <c r="C8" s="440"/>
      <c r="D8" s="441"/>
      <c r="E8" s="441"/>
      <c r="F8" s="441"/>
      <c r="G8" s="441"/>
      <c r="H8" s="441"/>
      <c r="I8" s="442"/>
      <c r="J8" s="443">
        <v>0</v>
      </c>
      <c r="K8" s="444">
        <f>SUM(L8:W8)</f>
        <v>13499805.511359043</v>
      </c>
      <c r="L8" s="444">
        <f>L9+L30+L36+L75+L84</f>
        <v>4889982.5872793943</v>
      </c>
      <c r="M8" s="444">
        <f t="shared" ref="M8:W8" si="1">M9+M30+M36+M75+M84</f>
        <v>2252370.0191740231</v>
      </c>
      <c r="N8" s="444">
        <f t="shared" si="1"/>
        <v>828206.76872235863</v>
      </c>
      <c r="O8" s="444">
        <f t="shared" si="1"/>
        <v>800929.55271938385</v>
      </c>
      <c r="P8" s="444">
        <f t="shared" si="1"/>
        <v>612887.44687178172</v>
      </c>
      <c r="Q8" s="444">
        <f t="shared" si="1"/>
        <v>758556.22490392032</v>
      </c>
      <c r="R8" s="444">
        <f t="shared" si="1"/>
        <v>799775.71523161698</v>
      </c>
      <c r="S8" s="444">
        <f t="shared" si="1"/>
        <v>684659.90667598334</v>
      </c>
      <c r="T8" s="444">
        <f t="shared" si="1"/>
        <v>386440.3643402211</v>
      </c>
      <c r="U8" s="444">
        <f t="shared" si="1"/>
        <v>436845.21569551562</v>
      </c>
      <c r="V8" s="444">
        <f t="shared" si="1"/>
        <v>528442.8378490688</v>
      </c>
      <c r="W8" s="444">
        <f t="shared" si="1"/>
        <v>520708.87189577293</v>
      </c>
    </row>
    <row r="9" spans="1:23" ht="16.5" customHeight="1" x14ac:dyDescent="0.25">
      <c r="A9" s="445">
        <v>11</v>
      </c>
      <c r="B9" s="445"/>
      <c r="C9" s="446">
        <v>1</v>
      </c>
      <c r="D9" s="447" t="s">
        <v>617</v>
      </c>
      <c r="E9" s="448" t="s">
        <v>617</v>
      </c>
      <c r="F9" s="448" t="s">
        <v>617</v>
      </c>
      <c r="G9" s="449">
        <v>0</v>
      </c>
      <c r="H9" s="449">
        <v>0</v>
      </c>
      <c r="I9" s="450" t="s">
        <v>618</v>
      </c>
      <c r="J9" s="451">
        <v>1</v>
      </c>
      <c r="K9" s="444">
        <f>SUM(L9:W9)</f>
        <v>5864148.7313590385</v>
      </c>
      <c r="L9" s="444">
        <f>L10+L13+L19+L21+L26+L28</f>
        <v>3767825.8372793943</v>
      </c>
      <c r="M9" s="444">
        <f t="shared" ref="M9:W9" si="2">M10+M13+M19+M21+M26+M28</f>
        <v>1314204.7561740228</v>
      </c>
      <c r="N9" s="444">
        <f t="shared" si="2"/>
        <v>210874.49072235861</v>
      </c>
      <c r="O9" s="444">
        <f t="shared" si="2"/>
        <v>78518.511719383707</v>
      </c>
      <c r="P9" s="444">
        <f t="shared" si="2"/>
        <v>36655.980871781721</v>
      </c>
      <c r="Q9" s="444">
        <f t="shared" si="2"/>
        <v>91311.573903920245</v>
      </c>
      <c r="R9" s="444">
        <f t="shared" si="2"/>
        <v>92908.914231617018</v>
      </c>
      <c r="S9" s="444">
        <f t="shared" si="2"/>
        <v>47378.376675983323</v>
      </c>
      <c r="T9" s="444">
        <f t="shared" si="2"/>
        <v>21455.364340221124</v>
      </c>
      <c r="U9" s="444">
        <f t="shared" si="2"/>
        <v>28598.215695515624</v>
      </c>
      <c r="V9" s="444">
        <f t="shared" si="2"/>
        <v>111253.83784906882</v>
      </c>
      <c r="W9" s="444">
        <f t="shared" si="2"/>
        <v>63162.871895772929</v>
      </c>
    </row>
    <row r="10" spans="1:23" ht="16.5" customHeight="1" x14ac:dyDescent="0.25">
      <c r="A10" s="445">
        <v>11</v>
      </c>
      <c r="B10" s="445"/>
      <c r="C10" s="446">
        <v>1</v>
      </c>
      <c r="D10" s="447" t="s">
        <v>619</v>
      </c>
      <c r="E10" s="453" t="s">
        <v>617</v>
      </c>
      <c r="F10" s="449">
        <v>0</v>
      </c>
      <c r="G10" s="449">
        <v>0</v>
      </c>
      <c r="H10" s="449">
        <v>0</v>
      </c>
      <c r="I10" s="450" t="s">
        <v>620</v>
      </c>
      <c r="J10" s="451">
        <v>2</v>
      </c>
      <c r="K10" s="444">
        <f t="shared" ref="K10:K73" si="3">SUM(L10:W10)</f>
        <v>0</v>
      </c>
      <c r="L10" s="444">
        <f>SUM(L11:L12)</f>
        <v>0</v>
      </c>
      <c r="M10" s="444">
        <f t="shared" ref="M10:W10" si="4">SUM(M11:M12)</f>
        <v>0</v>
      </c>
      <c r="N10" s="444">
        <f t="shared" si="4"/>
        <v>0</v>
      </c>
      <c r="O10" s="444">
        <f t="shared" si="4"/>
        <v>0</v>
      </c>
      <c r="P10" s="444">
        <f t="shared" si="4"/>
        <v>0</v>
      </c>
      <c r="Q10" s="444">
        <f t="shared" si="4"/>
        <v>0</v>
      </c>
      <c r="R10" s="444">
        <f t="shared" si="4"/>
        <v>0</v>
      </c>
      <c r="S10" s="444">
        <f t="shared" si="4"/>
        <v>0</v>
      </c>
      <c r="T10" s="444">
        <f t="shared" si="4"/>
        <v>0</v>
      </c>
      <c r="U10" s="444">
        <f t="shared" si="4"/>
        <v>0</v>
      </c>
      <c r="V10" s="444">
        <f t="shared" si="4"/>
        <v>0</v>
      </c>
      <c r="W10" s="444">
        <f t="shared" si="4"/>
        <v>0</v>
      </c>
    </row>
    <row r="11" spans="1:23" ht="27" customHeight="1" x14ac:dyDescent="0.25">
      <c r="A11" s="445">
        <v>11</v>
      </c>
      <c r="B11" s="445"/>
      <c r="C11" s="446">
        <v>1</v>
      </c>
      <c r="D11" s="446">
        <v>1</v>
      </c>
      <c r="E11" s="449">
        <v>0</v>
      </c>
      <c r="F11" s="453" t="s">
        <v>619</v>
      </c>
      <c r="G11" s="453" t="s">
        <v>617</v>
      </c>
      <c r="H11" s="453" t="s">
        <v>617</v>
      </c>
      <c r="I11" s="454" t="s">
        <v>621</v>
      </c>
      <c r="J11" s="455">
        <v>4</v>
      </c>
      <c r="K11" s="456">
        <f t="shared" si="3"/>
        <v>0</v>
      </c>
      <c r="L11" s="457"/>
      <c r="M11" s="457"/>
      <c r="N11" s="457"/>
      <c r="O11" s="457"/>
      <c r="P11" s="457"/>
      <c r="Q11" s="457"/>
      <c r="R11" s="457"/>
      <c r="S11" s="457"/>
      <c r="T11" s="457"/>
      <c r="U11" s="457"/>
      <c r="V11" s="457"/>
      <c r="W11" s="457"/>
    </row>
    <row r="12" spans="1:23" ht="26.25" customHeight="1" x14ac:dyDescent="0.25">
      <c r="A12" s="445">
        <v>11</v>
      </c>
      <c r="B12" s="445"/>
      <c r="C12" s="446">
        <v>1</v>
      </c>
      <c r="D12" s="446">
        <v>1</v>
      </c>
      <c r="E12" s="449">
        <v>0</v>
      </c>
      <c r="F12" s="453" t="s">
        <v>622</v>
      </c>
      <c r="G12" s="453" t="s">
        <v>617</v>
      </c>
      <c r="H12" s="453" t="s">
        <v>617</v>
      </c>
      <c r="I12" s="458" t="s">
        <v>623</v>
      </c>
      <c r="J12" s="455">
        <v>4</v>
      </c>
      <c r="K12" s="456">
        <f t="shared" si="3"/>
        <v>0</v>
      </c>
      <c r="L12" s="457"/>
      <c r="M12" s="457"/>
      <c r="N12" s="457"/>
      <c r="O12" s="457"/>
      <c r="P12" s="457"/>
      <c r="Q12" s="457"/>
      <c r="R12" s="457"/>
      <c r="S12" s="457"/>
      <c r="T12" s="457"/>
      <c r="U12" s="457"/>
      <c r="V12" s="457"/>
      <c r="W12" s="457"/>
    </row>
    <row r="13" spans="1:23" ht="16.5" customHeight="1" x14ac:dyDescent="0.25">
      <c r="A13" s="445">
        <v>11</v>
      </c>
      <c r="B13" s="445"/>
      <c r="C13" s="446">
        <v>1</v>
      </c>
      <c r="D13" s="447" t="s">
        <v>622</v>
      </c>
      <c r="E13" s="453" t="s">
        <v>617</v>
      </c>
      <c r="F13" s="449">
        <v>0</v>
      </c>
      <c r="G13" s="449">
        <v>0</v>
      </c>
      <c r="H13" s="449">
        <v>0</v>
      </c>
      <c r="I13" s="450" t="s">
        <v>624</v>
      </c>
      <c r="J13" s="451">
        <v>2</v>
      </c>
      <c r="K13" s="444">
        <f t="shared" si="3"/>
        <v>5450519.7313590413</v>
      </c>
      <c r="L13" s="444">
        <f>L14+L18</f>
        <v>3701256.0372793945</v>
      </c>
      <c r="M13" s="444">
        <f t="shared" ref="M13:W13" si="5">M14+M18</f>
        <v>1270584.2561740228</v>
      </c>
      <c r="N13" s="444">
        <f t="shared" si="5"/>
        <v>145971.19072235862</v>
      </c>
      <c r="O13" s="444">
        <f t="shared" si="5"/>
        <v>55068.711719383704</v>
      </c>
      <c r="P13" s="444">
        <f t="shared" si="5"/>
        <v>27573.280871781721</v>
      </c>
      <c r="Q13" s="444">
        <f t="shared" si="5"/>
        <v>37335.673903920229</v>
      </c>
      <c r="R13" s="444">
        <f t="shared" si="5"/>
        <v>53250.614231617015</v>
      </c>
      <c r="S13" s="444">
        <f t="shared" si="5"/>
        <v>11587.676675983324</v>
      </c>
      <c r="T13" s="444">
        <f t="shared" si="5"/>
        <v>4067.3643402211237</v>
      </c>
      <c r="U13" s="444">
        <f t="shared" si="5"/>
        <v>13384.215695515624</v>
      </c>
      <c r="V13" s="444">
        <f t="shared" si="5"/>
        <v>104523.83784906882</v>
      </c>
      <c r="W13" s="444">
        <f t="shared" si="5"/>
        <v>25916.871895772932</v>
      </c>
    </row>
    <row r="14" spans="1:23" ht="16.5" customHeight="1" x14ac:dyDescent="0.25">
      <c r="A14" s="445">
        <v>11</v>
      </c>
      <c r="B14" s="445"/>
      <c r="C14" s="446">
        <v>1</v>
      </c>
      <c r="D14" s="447" t="s">
        <v>622</v>
      </c>
      <c r="E14" s="453" t="s">
        <v>617</v>
      </c>
      <c r="F14" s="453" t="s">
        <v>619</v>
      </c>
      <c r="G14" s="453" t="s">
        <v>617</v>
      </c>
      <c r="H14" s="453" t="s">
        <v>617</v>
      </c>
      <c r="I14" s="450" t="s">
        <v>625</v>
      </c>
      <c r="J14" s="451">
        <v>2.5</v>
      </c>
      <c r="K14" s="444">
        <f t="shared" si="3"/>
        <v>5450519.7313590413</v>
      </c>
      <c r="L14" s="444">
        <f>SUM(L15:L17)</f>
        <v>3701256.0372793945</v>
      </c>
      <c r="M14" s="444">
        <f t="shared" ref="M14:W14" si="6">SUM(M15:M17)</f>
        <v>1270584.2561740228</v>
      </c>
      <c r="N14" s="444">
        <f t="shared" si="6"/>
        <v>145971.19072235862</v>
      </c>
      <c r="O14" s="444">
        <f t="shared" si="6"/>
        <v>55068.711719383704</v>
      </c>
      <c r="P14" s="444">
        <f t="shared" si="6"/>
        <v>27573.280871781721</v>
      </c>
      <c r="Q14" s="444">
        <f t="shared" si="6"/>
        <v>37335.673903920229</v>
      </c>
      <c r="R14" s="444">
        <f t="shared" si="6"/>
        <v>53250.614231617015</v>
      </c>
      <c r="S14" s="444">
        <f t="shared" si="6"/>
        <v>11587.676675983324</v>
      </c>
      <c r="T14" s="444">
        <f t="shared" si="6"/>
        <v>4067.3643402211237</v>
      </c>
      <c r="U14" s="444">
        <f t="shared" si="6"/>
        <v>13384.215695515624</v>
      </c>
      <c r="V14" s="444">
        <f t="shared" si="6"/>
        <v>104523.83784906882</v>
      </c>
      <c r="W14" s="444">
        <f t="shared" si="6"/>
        <v>25916.871895772932</v>
      </c>
    </row>
    <row r="15" spans="1:23" ht="16.5" customHeight="1" x14ac:dyDescent="0.25">
      <c r="A15" s="445">
        <v>11</v>
      </c>
      <c r="B15" s="445"/>
      <c r="C15" s="446">
        <v>1</v>
      </c>
      <c r="D15" s="447" t="s">
        <v>622</v>
      </c>
      <c r="E15" s="453" t="s">
        <v>617</v>
      </c>
      <c r="F15" s="453" t="s">
        <v>619</v>
      </c>
      <c r="G15" s="453" t="s">
        <v>617</v>
      </c>
      <c r="H15" s="453" t="s">
        <v>619</v>
      </c>
      <c r="I15" s="458" t="s">
        <v>626</v>
      </c>
      <c r="J15" s="455">
        <v>4</v>
      </c>
      <c r="K15" s="456">
        <f t="shared" si="3"/>
        <v>4509649.4906690605</v>
      </c>
      <c r="L15" s="457">
        <v>3119467.2365794145</v>
      </c>
      <c r="M15" s="457">
        <v>1006633.1503462984</v>
      </c>
      <c r="N15" s="457">
        <v>110683.57130070521</v>
      </c>
      <c r="O15" s="457">
        <v>25171.907049006877</v>
      </c>
      <c r="P15" s="457">
        <v>24055.657471537481</v>
      </c>
      <c r="Q15" s="457">
        <v>33813.259732957238</v>
      </c>
      <c r="R15" s="457">
        <v>50631.260341138921</v>
      </c>
      <c r="S15" s="457">
        <v>8072.4486610984604</v>
      </c>
      <c r="T15" s="457">
        <v>2661.2731342671782</v>
      </c>
      <c r="U15" s="457">
        <v>11968.542948124174</v>
      </c>
      <c r="V15" s="457">
        <v>93511.053659335827</v>
      </c>
      <c r="W15" s="457">
        <v>22980.12944517747</v>
      </c>
    </row>
    <row r="16" spans="1:23" ht="16.5" customHeight="1" x14ac:dyDescent="0.25">
      <c r="A16" s="445">
        <v>11</v>
      </c>
      <c r="B16" s="445"/>
      <c r="C16" s="446">
        <v>1</v>
      </c>
      <c r="D16" s="447" t="s">
        <v>622</v>
      </c>
      <c r="E16" s="453" t="s">
        <v>617</v>
      </c>
      <c r="F16" s="453" t="s">
        <v>619</v>
      </c>
      <c r="G16" s="453" t="s">
        <v>617</v>
      </c>
      <c r="H16" s="453" t="s">
        <v>622</v>
      </c>
      <c r="I16" s="458" t="s">
        <v>627</v>
      </c>
      <c r="J16" s="455">
        <v>4</v>
      </c>
      <c r="K16" s="456">
        <f t="shared" si="3"/>
        <v>940870.24068997905</v>
      </c>
      <c r="L16" s="457">
        <v>581788.80069998011</v>
      </c>
      <c r="M16" s="457">
        <v>263951.10582772439</v>
      </c>
      <c r="N16" s="457">
        <v>35287.619421653406</v>
      </c>
      <c r="O16" s="457">
        <v>29896.804670376823</v>
      </c>
      <c r="P16" s="457">
        <v>3517.6234002442411</v>
      </c>
      <c r="Q16" s="457">
        <v>3522.4141709629935</v>
      </c>
      <c r="R16" s="457">
        <v>2619.3538904780912</v>
      </c>
      <c r="S16" s="457">
        <v>3515.2280148848636</v>
      </c>
      <c r="T16" s="457">
        <v>1406.0912059539457</v>
      </c>
      <c r="U16" s="457">
        <v>1415.6727473914514</v>
      </c>
      <c r="V16" s="457">
        <v>11012.784189732991</v>
      </c>
      <c r="W16" s="457">
        <v>2936.7424505954637</v>
      </c>
    </row>
    <row r="17" spans="1:23" ht="16.5" customHeight="1" x14ac:dyDescent="0.25">
      <c r="A17" s="445">
        <v>11</v>
      </c>
      <c r="B17" s="445"/>
      <c r="C17" s="446">
        <v>1</v>
      </c>
      <c r="D17" s="447" t="s">
        <v>622</v>
      </c>
      <c r="E17" s="453" t="s">
        <v>617</v>
      </c>
      <c r="F17" s="453" t="s">
        <v>619</v>
      </c>
      <c r="G17" s="453" t="s">
        <v>617</v>
      </c>
      <c r="H17" s="453" t="s">
        <v>628</v>
      </c>
      <c r="I17" s="458" t="s">
        <v>629</v>
      </c>
      <c r="J17" s="455">
        <v>4</v>
      </c>
      <c r="K17" s="456">
        <f t="shared" si="3"/>
        <v>0</v>
      </c>
      <c r="L17" s="457">
        <v>0</v>
      </c>
      <c r="M17" s="457">
        <v>0</v>
      </c>
      <c r="N17" s="457">
        <v>0</v>
      </c>
      <c r="O17" s="457">
        <v>0</v>
      </c>
      <c r="P17" s="457">
        <v>0</v>
      </c>
      <c r="Q17" s="457">
        <v>0</v>
      </c>
      <c r="R17" s="457">
        <v>0</v>
      </c>
      <c r="S17" s="457">
        <v>0</v>
      </c>
      <c r="T17" s="457">
        <v>0</v>
      </c>
      <c r="U17" s="457">
        <v>0</v>
      </c>
      <c r="V17" s="457">
        <v>0</v>
      </c>
      <c r="W17" s="457">
        <v>0</v>
      </c>
    </row>
    <row r="18" spans="1:23" ht="39" customHeight="1" x14ac:dyDescent="0.25">
      <c r="A18" s="445">
        <v>11</v>
      </c>
      <c r="B18" s="445"/>
      <c r="C18" s="446">
        <v>1</v>
      </c>
      <c r="D18" s="447" t="s">
        <v>622</v>
      </c>
      <c r="E18" s="453" t="s">
        <v>617</v>
      </c>
      <c r="F18" s="453" t="s">
        <v>622</v>
      </c>
      <c r="G18" s="453" t="s">
        <v>617</v>
      </c>
      <c r="H18" s="453" t="s">
        <v>617</v>
      </c>
      <c r="I18" s="458" t="s">
        <v>630</v>
      </c>
      <c r="J18" s="455">
        <v>4</v>
      </c>
      <c r="K18" s="456">
        <f t="shared" si="3"/>
        <v>0</v>
      </c>
      <c r="L18" s="457">
        <v>0</v>
      </c>
      <c r="M18" s="457">
        <v>0</v>
      </c>
      <c r="N18" s="457">
        <v>0</v>
      </c>
      <c r="O18" s="457">
        <v>0</v>
      </c>
      <c r="P18" s="457">
        <v>0</v>
      </c>
      <c r="Q18" s="457">
        <v>0</v>
      </c>
      <c r="R18" s="457">
        <v>0</v>
      </c>
      <c r="S18" s="457">
        <v>0</v>
      </c>
      <c r="T18" s="457">
        <v>0</v>
      </c>
      <c r="U18" s="457">
        <v>0</v>
      </c>
      <c r="V18" s="457">
        <v>0</v>
      </c>
      <c r="W18" s="457">
        <v>0</v>
      </c>
    </row>
    <row r="19" spans="1:23" ht="30.75" customHeight="1" x14ac:dyDescent="0.25">
      <c r="A19" s="445">
        <v>11</v>
      </c>
      <c r="B19" s="445"/>
      <c r="C19" s="446">
        <v>1</v>
      </c>
      <c r="D19" s="447" t="s">
        <v>628</v>
      </c>
      <c r="E19" s="449">
        <v>0</v>
      </c>
      <c r="F19" s="449">
        <v>0</v>
      </c>
      <c r="G19" s="449">
        <v>0</v>
      </c>
      <c r="H19" s="449">
        <v>0</v>
      </c>
      <c r="I19" s="450" t="s">
        <v>631</v>
      </c>
      <c r="J19" s="451">
        <v>2</v>
      </c>
      <c r="K19" s="444">
        <f t="shared" si="3"/>
        <v>227897</v>
      </c>
      <c r="L19" s="444">
        <f>L20</f>
        <v>28048.9</v>
      </c>
      <c r="M19" s="444">
        <f t="shared" ref="M19:W19" si="7">M20</f>
        <v>29829.800000000003</v>
      </c>
      <c r="N19" s="444">
        <f t="shared" si="7"/>
        <v>29616.400000000001</v>
      </c>
      <c r="O19" s="444">
        <f t="shared" si="7"/>
        <v>12804.000000000002</v>
      </c>
      <c r="P19" s="444">
        <f t="shared" si="7"/>
        <v>4393.4000000000005</v>
      </c>
      <c r="Q19" s="444">
        <f t="shared" si="7"/>
        <v>24241.800000000003</v>
      </c>
      <c r="R19" s="444">
        <f t="shared" si="7"/>
        <v>16513.2</v>
      </c>
      <c r="S19" s="444">
        <f t="shared" si="7"/>
        <v>25943.500000000004</v>
      </c>
      <c r="T19" s="444">
        <f t="shared" si="7"/>
        <v>14537</v>
      </c>
      <c r="U19" s="444">
        <f t="shared" si="7"/>
        <v>9612</v>
      </c>
      <c r="V19" s="444">
        <f t="shared" si="7"/>
        <v>6730</v>
      </c>
      <c r="W19" s="444">
        <f t="shared" si="7"/>
        <v>25627</v>
      </c>
    </row>
    <row r="20" spans="1:23" ht="28.5" customHeight="1" x14ac:dyDescent="0.25">
      <c r="A20" s="445">
        <v>11</v>
      </c>
      <c r="B20" s="445"/>
      <c r="C20" s="446">
        <v>1</v>
      </c>
      <c r="D20" s="447" t="s">
        <v>628</v>
      </c>
      <c r="E20" s="449">
        <v>0</v>
      </c>
      <c r="F20" s="449">
        <v>3</v>
      </c>
      <c r="G20" s="449">
        <v>0</v>
      </c>
      <c r="H20" s="449">
        <v>0</v>
      </c>
      <c r="I20" s="458" t="s">
        <v>632</v>
      </c>
      <c r="J20" s="455">
        <v>4</v>
      </c>
      <c r="K20" s="456">
        <f t="shared" si="3"/>
        <v>227897</v>
      </c>
      <c r="L20" s="457">
        <v>28048.9</v>
      </c>
      <c r="M20" s="457">
        <v>29829.800000000003</v>
      </c>
      <c r="N20" s="457">
        <v>29616.400000000001</v>
      </c>
      <c r="O20" s="457">
        <v>12804.000000000002</v>
      </c>
      <c r="P20" s="457">
        <v>4393.4000000000005</v>
      </c>
      <c r="Q20" s="457">
        <v>24241.800000000003</v>
      </c>
      <c r="R20" s="457">
        <v>16513.2</v>
      </c>
      <c r="S20" s="457">
        <v>25943.500000000004</v>
      </c>
      <c r="T20" s="457">
        <v>14537</v>
      </c>
      <c r="U20" s="457">
        <v>9612</v>
      </c>
      <c r="V20" s="457">
        <v>6730</v>
      </c>
      <c r="W20" s="457">
        <v>25627</v>
      </c>
    </row>
    <row r="21" spans="1:23" ht="16.5" customHeight="1" x14ac:dyDescent="0.25">
      <c r="A21" s="445">
        <v>11</v>
      </c>
      <c r="B21" s="445"/>
      <c r="C21" s="446">
        <v>1</v>
      </c>
      <c r="D21" s="447" t="s">
        <v>633</v>
      </c>
      <c r="E21" s="453" t="s">
        <v>617</v>
      </c>
      <c r="F21" s="449">
        <v>0</v>
      </c>
      <c r="G21" s="449">
        <v>0</v>
      </c>
      <c r="H21" s="449">
        <v>0</v>
      </c>
      <c r="I21" s="450" t="s">
        <v>634</v>
      </c>
      <c r="J21" s="451">
        <v>2</v>
      </c>
      <c r="K21" s="444">
        <f t="shared" si="3"/>
        <v>185732.00000000003</v>
      </c>
      <c r="L21" s="444">
        <f>SUM(L22:L25)</f>
        <v>38520.9</v>
      </c>
      <c r="M21" s="444">
        <f t="shared" ref="M21:W21" si="8">SUM(M22:M25)</f>
        <v>13790.7</v>
      </c>
      <c r="N21" s="444">
        <f t="shared" si="8"/>
        <v>35286.9</v>
      </c>
      <c r="O21" s="444">
        <f t="shared" si="8"/>
        <v>10645.800000000001</v>
      </c>
      <c r="P21" s="444">
        <f t="shared" si="8"/>
        <v>4689.3</v>
      </c>
      <c r="Q21" s="444">
        <f t="shared" si="8"/>
        <v>29734.100000000006</v>
      </c>
      <c r="R21" s="444">
        <f t="shared" si="8"/>
        <v>23145.100000000002</v>
      </c>
      <c r="S21" s="444">
        <f t="shared" si="8"/>
        <v>9847.2000000000007</v>
      </c>
      <c r="T21" s="444">
        <f t="shared" si="8"/>
        <v>2851</v>
      </c>
      <c r="U21" s="444">
        <f t="shared" si="8"/>
        <v>5602</v>
      </c>
      <c r="V21" s="444">
        <f t="shared" si="8"/>
        <v>0</v>
      </c>
      <c r="W21" s="444">
        <f t="shared" si="8"/>
        <v>11619</v>
      </c>
    </row>
    <row r="22" spans="1:23" ht="16.5" customHeight="1" x14ac:dyDescent="0.25">
      <c r="A22" s="445">
        <v>11</v>
      </c>
      <c r="B22" s="445"/>
      <c r="C22" s="446">
        <v>1</v>
      </c>
      <c r="D22" s="447" t="s">
        <v>633</v>
      </c>
      <c r="E22" s="453" t="s">
        <v>617</v>
      </c>
      <c r="F22" s="453" t="s">
        <v>622</v>
      </c>
      <c r="G22" s="453" t="s">
        <v>617</v>
      </c>
      <c r="H22" s="453" t="s">
        <v>617</v>
      </c>
      <c r="I22" s="458" t="s">
        <v>635</v>
      </c>
      <c r="J22" s="455">
        <v>4</v>
      </c>
      <c r="K22" s="456">
        <f t="shared" si="3"/>
        <v>82692.100000000006</v>
      </c>
      <c r="L22" s="457">
        <v>20662.400000000001</v>
      </c>
      <c r="M22" s="457">
        <v>6612.1</v>
      </c>
      <c r="N22" s="457">
        <v>7549.3</v>
      </c>
      <c r="O22" s="457">
        <v>3019.5000000000005</v>
      </c>
      <c r="P22" s="457">
        <v>1156.1000000000001</v>
      </c>
      <c r="Q22" s="457">
        <v>17537.300000000003</v>
      </c>
      <c r="R22" s="457">
        <v>11528.000000000002</v>
      </c>
      <c r="S22" s="457">
        <v>2776.4</v>
      </c>
      <c r="T22" s="457">
        <v>688</v>
      </c>
      <c r="U22" s="457">
        <v>1468</v>
      </c>
      <c r="V22" s="457">
        <v>0</v>
      </c>
      <c r="W22" s="457">
        <v>9695</v>
      </c>
    </row>
    <row r="23" spans="1:23" ht="16.5" customHeight="1" x14ac:dyDescent="0.25">
      <c r="A23" s="445">
        <v>11</v>
      </c>
      <c r="B23" s="445"/>
      <c r="C23" s="446">
        <v>1</v>
      </c>
      <c r="D23" s="447" t="s">
        <v>633</v>
      </c>
      <c r="E23" s="453" t="s">
        <v>617</v>
      </c>
      <c r="F23" s="453" t="s">
        <v>636</v>
      </c>
      <c r="G23" s="453" t="s">
        <v>617</v>
      </c>
      <c r="H23" s="453" t="s">
        <v>617</v>
      </c>
      <c r="I23" s="458" t="s">
        <v>637</v>
      </c>
      <c r="J23" s="455">
        <v>4</v>
      </c>
      <c r="K23" s="456">
        <f t="shared" si="3"/>
        <v>103039.90000000001</v>
      </c>
      <c r="L23" s="457">
        <v>17858.5</v>
      </c>
      <c r="M23" s="457">
        <v>7178.6</v>
      </c>
      <c r="N23" s="457">
        <v>27737.600000000002</v>
      </c>
      <c r="O23" s="457">
        <v>7626.3</v>
      </c>
      <c r="P23" s="457">
        <v>3533.2000000000003</v>
      </c>
      <c r="Q23" s="457">
        <v>12196.800000000001</v>
      </c>
      <c r="R23" s="457">
        <v>11617.1</v>
      </c>
      <c r="S23" s="457">
        <v>7070.8</v>
      </c>
      <c r="T23" s="457">
        <v>2163</v>
      </c>
      <c r="U23" s="457">
        <v>4134</v>
      </c>
      <c r="V23" s="457">
        <v>0</v>
      </c>
      <c r="W23" s="457">
        <v>1924</v>
      </c>
    </row>
    <row r="24" spans="1:23" ht="26.25" customHeight="1" x14ac:dyDescent="0.25">
      <c r="A24" s="445">
        <v>11</v>
      </c>
      <c r="B24" s="445"/>
      <c r="C24" s="446">
        <v>1</v>
      </c>
      <c r="D24" s="447" t="s">
        <v>633</v>
      </c>
      <c r="E24" s="453" t="s">
        <v>617</v>
      </c>
      <c r="F24" s="453" t="s">
        <v>638</v>
      </c>
      <c r="G24" s="453" t="s">
        <v>617</v>
      </c>
      <c r="H24" s="453" t="s">
        <v>617</v>
      </c>
      <c r="I24" s="458" t="s">
        <v>639</v>
      </c>
      <c r="J24" s="455">
        <v>4</v>
      </c>
      <c r="K24" s="456">
        <f t="shared" si="3"/>
        <v>0</v>
      </c>
      <c r="L24" s="457"/>
      <c r="M24" s="457"/>
      <c r="N24" s="457"/>
      <c r="O24" s="457"/>
      <c r="P24" s="457"/>
      <c r="Q24" s="457"/>
      <c r="R24" s="457"/>
      <c r="S24" s="457"/>
      <c r="T24" s="457"/>
      <c r="U24" s="457"/>
      <c r="V24" s="457"/>
      <c r="W24" s="457"/>
    </row>
    <row r="25" spans="1:23" ht="16.5" customHeight="1" x14ac:dyDescent="0.25">
      <c r="A25" s="445">
        <v>11</v>
      </c>
      <c r="B25" s="445"/>
      <c r="C25" s="446">
        <v>1</v>
      </c>
      <c r="D25" s="447" t="s">
        <v>633</v>
      </c>
      <c r="E25" s="453" t="s">
        <v>617</v>
      </c>
      <c r="F25" s="453" t="s">
        <v>640</v>
      </c>
      <c r="G25" s="453" t="s">
        <v>617</v>
      </c>
      <c r="H25" s="453" t="s">
        <v>617</v>
      </c>
      <c r="I25" s="458" t="s">
        <v>641</v>
      </c>
      <c r="J25" s="455">
        <v>4</v>
      </c>
      <c r="K25" s="456">
        <f t="shared" si="3"/>
        <v>0</v>
      </c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</row>
    <row r="26" spans="1:23" ht="16.5" customHeight="1" x14ac:dyDescent="0.25">
      <c r="A26" s="445">
        <v>11</v>
      </c>
      <c r="B26" s="445"/>
      <c r="C26" s="446">
        <v>1</v>
      </c>
      <c r="D26" s="447" t="s">
        <v>640</v>
      </c>
      <c r="E26" s="453" t="s">
        <v>617</v>
      </c>
      <c r="F26" s="449">
        <v>0</v>
      </c>
      <c r="G26" s="449">
        <v>0</v>
      </c>
      <c r="H26" s="449">
        <v>0</v>
      </c>
      <c r="I26" s="450" t="s">
        <v>642</v>
      </c>
      <c r="J26" s="451">
        <v>2</v>
      </c>
      <c r="K26" s="444">
        <f t="shared" si="3"/>
        <v>0</v>
      </c>
      <c r="L26" s="444">
        <f>L27</f>
        <v>0</v>
      </c>
      <c r="M26" s="444">
        <f t="shared" ref="M26:W28" si="9">M27</f>
        <v>0</v>
      </c>
      <c r="N26" s="444">
        <f t="shared" si="9"/>
        <v>0</v>
      </c>
      <c r="O26" s="444">
        <f t="shared" si="9"/>
        <v>0</v>
      </c>
      <c r="P26" s="444">
        <f t="shared" si="9"/>
        <v>0</v>
      </c>
      <c r="Q26" s="444">
        <f t="shared" si="9"/>
        <v>0</v>
      </c>
      <c r="R26" s="444">
        <f t="shared" si="9"/>
        <v>0</v>
      </c>
      <c r="S26" s="444">
        <f t="shared" si="9"/>
        <v>0</v>
      </c>
      <c r="T26" s="444">
        <f t="shared" si="9"/>
        <v>0</v>
      </c>
      <c r="U26" s="444">
        <f t="shared" si="9"/>
        <v>0</v>
      </c>
      <c r="V26" s="444">
        <f t="shared" si="9"/>
        <v>0</v>
      </c>
      <c r="W26" s="444">
        <f t="shared" si="9"/>
        <v>0</v>
      </c>
    </row>
    <row r="27" spans="1:23" s="459" customFormat="1" ht="26.25" customHeight="1" x14ac:dyDescent="0.25">
      <c r="A27" s="445">
        <v>11</v>
      </c>
      <c r="B27" s="445"/>
      <c r="C27" s="446">
        <v>1</v>
      </c>
      <c r="D27" s="447" t="s">
        <v>640</v>
      </c>
      <c r="E27" s="453" t="s">
        <v>617</v>
      </c>
      <c r="F27" s="453" t="s">
        <v>619</v>
      </c>
      <c r="G27" s="453" t="s">
        <v>617</v>
      </c>
      <c r="H27" s="453" t="s">
        <v>617</v>
      </c>
      <c r="I27" s="458" t="s">
        <v>643</v>
      </c>
      <c r="J27" s="455">
        <v>4</v>
      </c>
      <c r="K27" s="456">
        <f t="shared" si="3"/>
        <v>0</v>
      </c>
      <c r="L27" s="457"/>
      <c r="M27" s="457"/>
      <c r="N27" s="457"/>
      <c r="O27" s="457"/>
      <c r="P27" s="457"/>
      <c r="Q27" s="457"/>
      <c r="R27" s="457"/>
      <c r="S27" s="457"/>
      <c r="T27" s="457"/>
      <c r="U27" s="457"/>
      <c r="V27" s="457"/>
      <c r="W27" s="457"/>
    </row>
    <row r="28" spans="1:23" s="459" customFormat="1" ht="38.25" customHeight="1" x14ac:dyDescent="0.25">
      <c r="A28" s="445">
        <v>11</v>
      </c>
      <c r="B28" s="445"/>
      <c r="C28" s="446">
        <v>1</v>
      </c>
      <c r="D28" s="447" t="s">
        <v>644</v>
      </c>
      <c r="E28" s="453" t="s">
        <v>617</v>
      </c>
      <c r="F28" s="453" t="s">
        <v>617</v>
      </c>
      <c r="G28" s="453" t="s">
        <v>617</v>
      </c>
      <c r="H28" s="453" t="s">
        <v>617</v>
      </c>
      <c r="I28" s="450" t="s">
        <v>645</v>
      </c>
      <c r="J28" s="455"/>
      <c r="K28" s="456">
        <f>SUM(L28:W28)</f>
        <v>0</v>
      </c>
      <c r="L28" s="444">
        <f>L29</f>
        <v>0</v>
      </c>
      <c r="M28" s="444">
        <f t="shared" si="9"/>
        <v>0</v>
      </c>
      <c r="N28" s="444">
        <f t="shared" si="9"/>
        <v>0</v>
      </c>
      <c r="O28" s="444">
        <f t="shared" si="9"/>
        <v>0</v>
      </c>
      <c r="P28" s="444">
        <f t="shared" si="9"/>
        <v>0</v>
      </c>
      <c r="Q28" s="444">
        <f t="shared" si="9"/>
        <v>0</v>
      </c>
      <c r="R28" s="444">
        <f t="shared" si="9"/>
        <v>0</v>
      </c>
      <c r="S28" s="444">
        <f t="shared" si="9"/>
        <v>0</v>
      </c>
      <c r="T28" s="444">
        <f t="shared" si="9"/>
        <v>0</v>
      </c>
      <c r="U28" s="444">
        <f t="shared" si="9"/>
        <v>0</v>
      </c>
      <c r="V28" s="444">
        <f t="shared" si="9"/>
        <v>0</v>
      </c>
      <c r="W28" s="444">
        <f t="shared" si="9"/>
        <v>0</v>
      </c>
    </row>
    <row r="29" spans="1:23" s="459" customFormat="1" ht="39" customHeight="1" x14ac:dyDescent="0.25">
      <c r="A29" s="445">
        <v>11</v>
      </c>
      <c r="B29" s="445"/>
      <c r="C29" s="446">
        <v>1</v>
      </c>
      <c r="D29" s="447" t="s">
        <v>644</v>
      </c>
      <c r="E29" s="453" t="s">
        <v>617</v>
      </c>
      <c r="F29" s="453" t="s">
        <v>619</v>
      </c>
      <c r="G29" s="453" t="s">
        <v>617</v>
      </c>
      <c r="H29" s="453" t="s">
        <v>617</v>
      </c>
      <c r="I29" s="458" t="s">
        <v>645</v>
      </c>
      <c r="J29" s="455"/>
      <c r="K29" s="456">
        <f t="shared" si="3"/>
        <v>0</v>
      </c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457"/>
      <c r="W29" s="457"/>
    </row>
    <row r="30" spans="1:23" ht="17.25" customHeight="1" x14ac:dyDescent="0.25">
      <c r="A30" s="445">
        <v>11</v>
      </c>
      <c r="B30" s="445"/>
      <c r="C30" s="446">
        <v>3</v>
      </c>
      <c r="D30" s="447" t="s">
        <v>617</v>
      </c>
      <c r="E30" s="453" t="s">
        <v>617</v>
      </c>
      <c r="F30" s="449">
        <v>0</v>
      </c>
      <c r="G30" s="449">
        <v>0</v>
      </c>
      <c r="H30" s="449">
        <v>0</v>
      </c>
      <c r="I30" s="450" t="s">
        <v>646</v>
      </c>
      <c r="J30" s="451">
        <v>1</v>
      </c>
      <c r="K30" s="444">
        <f t="shared" si="3"/>
        <v>0</v>
      </c>
      <c r="L30" s="444">
        <f>L31+L34</f>
        <v>0</v>
      </c>
      <c r="M30" s="444">
        <f t="shared" ref="M30:W30" si="10">M31+M34</f>
        <v>0</v>
      </c>
      <c r="N30" s="444">
        <f t="shared" si="10"/>
        <v>0</v>
      </c>
      <c r="O30" s="444">
        <f t="shared" si="10"/>
        <v>0</v>
      </c>
      <c r="P30" s="444">
        <f t="shared" si="10"/>
        <v>0</v>
      </c>
      <c r="Q30" s="444">
        <f t="shared" si="10"/>
        <v>0</v>
      </c>
      <c r="R30" s="444">
        <f t="shared" si="10"/>
        <v>0</v>
      </c>
      <c r="S30" s="444">
        <f t="shared" si="10"/>
        <v>0</v>
      </c>
      <c r="T30" s="444">
        <f t="shared" si="10"/>
        <v>0</v>
      </c>
      <c r="U30" s="444">
        <f t="shared" si="10"/>
        <v>0</v>
      </c>
      <c r="V30" s="444">
        <f t="shared" si="10"/>
        <v>0</v>
      </c>
      <c r="W30" s="444">
        <f t="shared" si="10"/>
        <v>0</v>
      </c>
    </row>
    <row r="31" spans="1:23" ht="18.75" customHeight="1" x14ac:dyDescent="0.25">
      <c r="A31" s="445">
        <v>11</v>
      </c>
      <c r="B31" s="445"/>
      <c r="C31" s="446">
        <v>3</v>
      </c>
      <c r="D31" s="447" t="s">
        <v>619</v>
      </c>
      <c r="E31" s="453" t="s">
        <v>617</v>
      </c>
      <c r="F31" s="449">
        <v>0</v>
      </c>
      <c r="G31" s="449">
        <v>0</v>
      </c>
      <c r="H31" s="449">
        <v>0</v>
      </c>
      <c r="I31" s="450" t="s">
        <v>647</v>
      </c>
      <c r="J31" s="451">
        <v>2</v>
      </c>
      <c r="K31" s="444">
        <f t="shared" si="3"/>
        <v>0</v>
      </c>
      <c r="L31" s="444">
        <f>SUM(L32:L33)</f>
        <v>0</v>
      </c>
      <c r="M31" s="444">
        <f t="shared" ref="M31:W31" si="11">SUM(M32:M33)</f>
        <v>0</v>
      </c>
      <c r="N31" s="444">
        <f t="shared" si="11"/>
        <v>0</v>
      </c>
      <c r="O31" s="444">
        <f t="shared" si="11"/>
        <v>0</v>
      </c>
      <c r="P31" s="444">
        <f t="shared" si="11"/>
        <v>0</v>
      </c>
      <c r="Q31" s="444">
        <f t="shared" si="11"/>
        <v>0</v>
      </c>
      <c r="R31" s="444">
        <f t="shared" si="11"/>
        <v>0</v>
      </c>
      <c r="S31" s="444">
        <f t="shared" si="11"/>
        <v>0</v>
      </c>
      <c r="T31" s="444">
        <f t="shared" si="11"/>
        <v>0</v>
      </c>
      <c r="U31" s="444">
        <f t="shared" si="11"/>
        <v>0</v>
      </c>
      <c r="V31" s="444">
        <f t="shared" si="11"/>
        <v>0</v>
      </c>
      <c r="W31" s="444">
        <f t="shared" si="11"/>
        <v>0</v>
      </c>
    </row>
    <row r="32" spans="1:23" ht="33" customHeight="1" x14ac:dyDescent="0.25">
      <c r="A32" s="445">
        <v>11</v>
      </c>
      <c r="B32" s="445"/>
      <c r="C32" s="446">
        <v>3</v>
      </c>
      <c r="D32" s="447" t="s">
        <v>619</v>
      </c>
      <c r="E32" s="453" t="s">
        <v>617</v>
      </c>
      <c r="F32" s="453" t="s">
        <v>619</v>
      </c>
      <c r="G32" s="453" t="s">
        <v>617</v>
      </c>
      <c r="H32" s="453" t="s">
        <v>617</v>
      </c>
      <c r="I32" s="458" t="s">
        <v>648</v>
      </c>
      <c r="J32" s="455">
        <v>4</v>
      </c>
      <c r="K32" s="456">
        <f t="shared" si="3"/>
        <v>0</v>
      </c>
      <c r="L32" s="457"/>
      <c r="M32" s="457"/>
      <c r="N32" s="457"/>
      <c r="O32" s="457"/>
      <c r="P32" s="457"/>
      <c r="Q32" s="457"/>
      <c r="R32" s="457"/>
      <c r="S32" s="457"/>
      <c r="T32" s="457"/>
      <c r="U32" s="457"/>
      <c r="V32" s="457"/>
      <c r="W32" s="457"/>
    </row>
    <row r="33" spans="1:23" ht="17.25" customHeight="1" x14ac:dyDescent="0.25">
      <c r="A33" s="445">
        <v>11</v>
      </c>
      <c r="B33" s="445"/>
      <c r="C33" s="446">
        <v>3</v>
      </c>
      <c r="D33" s="447" t="s">
        <v>619</v>
      </c>
      <c r="E33" s="453" t="s">
        <v>617</v>
      </c>
      <c r="F33" s="453" t="s">
        <v>622</v>
      </c>
      <c r="G33" s="453" t="s">
        <v>617</v>
      </c>
      <c r="H33" s="453" t="s">
        <v>617</v>
      </c>
      <c r="I33" s="458" t="s">
        <v>649</v>
      </c>
      <c r="J33" s="455">
        <v>4</v>
      </c>
      <c r="K33" s="456">
        <f t="shared" si="3"/>
        <v>0</v>
      </c>
      <c r="L33" s="457"/>
      <c r="M33" s="457"/>
      <c r="N33" s="457"/>
      <c r="O33" s="457"/>
      <c r="P33" s="457"/>
      <c r="Q33" s="457"/>
      <c r="R33" s="457"/>
      <c r="S33" s="457"/>
      <c r="T33" s="457"/>
      <c r="U33" s="457"/>
      <c r="V33" s="457"/>
      <c r="W33" s="457"/>
    </row>
    <row r="34" spans="1:23" ht="45" customHeight="1" x14ac:dyDescent="0.25">
      <c r="A34" s="445">
        <v>11</v>
      </c>
      <c r="B34" s="445"/>
      <c r="C34" s="446">
        <v>3</v>
      </c>
      <c r="D34" s="447" t="s">
        <v>644</v>
      </c>
      <c r="E34" s="453" t="s">
        <v>617</v>
      </c>
      <c r="F34" s="449">
        <v>0</v>
      </c>
      <c r="G34" s="449">
        <v>0</v>
      </c>
      <c r="H34" s="449">
        <v>0</v>
      </c>
      <c r="I34" s="450" t="s">
        <v>650</v>
      </c>
      <c r="J34" s="451">
        <v>2</v>
      </c>
      <c r="K34" s="444">
        <f t="shared" si="3"/>
        <v>0</v>
      </c>
      <c r="L34" s="444">
        <f>L35</f>
        <v>0</v>
      </c>
      <c r="M34" s="444">
        <f t="shared" ref="M34:W34" si="12">M35</f>
        <v>0</v>
      </c>
      <c r="N34" s="444">
        <f t="shared" si="12"/>
        <v>0</v>
      </c>
      <c r="O34" s="444">
        <f t="shared" si="12"/>
        <v>0</v>
      </c>
      <c r="P34" s="444">
        <f t="shared" si="12"/>
        <v>0</v>
      </c>
      <c r="Q34" s="444">
        <f t="shared" si="12"/>
        <v>0</v>
      </c>
      <c r="R34" s="444">
        <f t="shared" si="12"/>
        <v>0</v>
      </c>
      <c r="S34" s="444">
        <f t="shared" si="12"/>
        <v>0</v>
      </c>
      <c r="T34" s="444">
        <f t="shared" si="12"/>
        <v>0</v>
      </c>
      <c r="U34" s="444">
        <f t="shared" si="12"/>
        <v>0</v>
      </c>
      <c r="V34" s="444">
        <f t="shared" si="12"/>
        <v>0</v>
      </c>
      <c r="W34" s="444">
        <f t="shared" si="12"/>
        <v>0</v>
      </c>
    </row>
    <row r="35" spans="1:23" ht="58.5" customHeight="1" x14ac:dyDescent="0.25">
      <c r="A35" s="445">
        <v>11</v>
      </c>
      <c r="B35" s="445"/>
      <c r="C35" s="446">
        <v>3</v>
      </c>
      <c r="D35" s="447" t="s">
        <v>644</v>
      </c>
      <c r="E35" s="453" t="s">
        <v>617</v>
      </c>
      <c r="F35" s="453" t="s">
        <v>619</v>
      </c>
      <c r="G35" s="453" t="s">
        <v>617</v>
      </c>
      <c r="H35" s="453" t="s">
        <v>617</v>
      </c>
      <c r="I35" s="458" t="s">
        <v>651</v>
      </c>
      <c r="J35" s="455">
        <v>4</v>
      </c>
      <c r="K35" s="456">
        <f t="shared" si="3"/>
        <v>0</v>
      </c>
      <c r="L35" s="457"/>
      <c r="M35" s="457"/>
      <c r="N35" s="457"/>
      <c r="O35" s="457"/>
      <c r="P35" s="457"/>
      <c r="Q35" s="457"/>
      <c r="R35" s="457"/>
      <c r="S35" s="457"/>
      <c r="T35" s="457"/>
      <c r="U35" s="457"/>
      <c r="V35" s="457"/>
      <c r="W35" s="457"/>
    </row>
    <row r="36" spans="1:23" ht="16.5" customHeight="1" x14ac:dyDescent="0.25">
      <c r="A36" s="445">
        <v>11</v>
      </c>
      <c r="B36" s="445"/>
      <c r="C36" s="446">
        <v>4</v>
      </c>
      <c r="D36" s="447" t="s">
        <v>617</v>
      </c>
      <c r="E36" s="453" t="s">
        <v>617</v>
      </c>
      <c r="F36" s="449">
        <v>0</v>
      </c>
      <c r="G36" s="449">
        <v>0</v>
      </c>
      <c r="H36" s="449">
        <v>0</v>
      </c>
      <c r="I36" s="450" t="s">
        <v>652</v>
      </c>
      <c r="J36" s="451">
        <v>1</v>
      </c>
      <c r="K36" s="444">
        <f t="shared" si="3"/>
        <v>6701923.6120000007</v>
      </c>
      <c r="L36" s="444">
        <f>L37+L39+L53+L68+L73</f>
        <v>1106365.1390000002</v>
      </c>
      <c r="M36" s="444">
        <f t="shared" ref="M36:W36" si="13">M37+M39+M53+M68+M73</f>
        <v>821051.97500000009</v>
      </c>
      <c r="N36" s="444">
        <f t="shared" si="13"/>
        <v>538966.72100000002</v>
      </c>
      <c r="O36" s="444">
        <f t="shared" si="13"/>
        <v>613260.62000000011</v>
      </c>
      <c r="P36" s="444">
        <f t="shared" si="13"/>
        <v>479705.22600000002</v>
      </c>
      <c r="Q36" s="444">
        <f t="shared" si="13"/>
        <v>520946.72700000001</v>
      </c>
      <c r="R36" s="444">
        <f t="shared" si="13"/>
        <v>578237.674</v>
      </c>
      <c r="S36" s="444">
        <f t="shared" si="13"/>
        <v>518927.53</v>
      </c>
      <c r="T36" s="444">
        <f t="shared" si="13"/>
        <v>317720</v>
      </c>
      <c r="U36" s="444">
        <f t="shared" si="13"/>
        <v>386834</v>
      </c>
      <c r="V36" s="444">
        <f t="shared" si="13"/>
        <v>386430</v>
      </c>
      <c r="W36" s="444">
        <f t="shared" si="13"/>
        <v>433478</v>
      </c>
    </row>
    <row r="37" spans="1:23" ht="29.25" customHeight="1" x14ac:dyDescent="0.25">
      <c r="A37" s="445">
        <v>11</v>
      </c>
      <c r="B37" s="445"/>
      <c r="C37" s="446">
        <v>4</v>
      </c>
      <c r="D37" s="447" t="s">
        <v>619</v>
      </c>
      <c r="E37" s="453" t="s">
        <v>617</v>
      </c>
      <c r="F37" s="449">
        <v>0</v>
      </c>
      <c r="G37" s="449">
        <v>0</v>
      </c>
      <c r="H37" s="449">
        <v>0</v>
      </c>
      <c r="I37" s="450" t="s">
        <v>653</v>
      </c>
      <c r="J37" s="451">
        <v>2</v>
      </c>
      <c r="K37" s="444">
        <f t="shared" si="3"/>
        <v>460026.6</v>
      </c>
      <c r="L37" s="444">
        <f>L38</f>
        <v>359348</v>
      </c>
      <c r="M37" s="444">
        <f t="shared" ref="M37:W37" si="14">M38</f>
        <v>9339</v>
      </c>
      <c r="N37" s="444">
        <f t="shared" si="14"/>
        <v>12380.500000000002</v>
      </c>
      <c r="O37" s="444">
        <f t="shared" si="14"/>
        <v>6850.8</v>
      </c>
      <c r="P37" s="444">
        <f t="shared" si="14"/>
        <v>5742.0000000000009</v>
      </c>
      <c r="Q37" s="444">
        <f t="shared" si="14"/>
        <v>9410.5</v>
      </c>
      <c r="R37" s="444">
        <f t="shared" si="14"/>
        <v>7279.8</v>
      </c>
      <c r="S37" s="444">
        <f t="shared" si="14"/>
        <v>8316</v>
      </c>
      <c r="T37" s="444">
        <f t="shared" si="14"/>
        <v>5694</v>
      </c>
      <c r="U37" s="444">
        <f t="shared" si="14"/>
        <v>10036</v>
      </c>
      <c r="V37" s="444">
        <f t="shared" si="14"/>
        <v>11868</v>
      </c>
      <c r="W37" s="444">
        <f t="shared" si="14"/>
        <v>13762</v>
      </c>
    </row>
    <row r="38" spans="1:23" ht="30.75" customHeight="1" x14ac:dyDescent="0.25">
      <c r="A38" s="445">
        <v>11</v>
      </c>
      <c r="B38" s="445"/>
      <c r="C38" s="446">
        <v>4</v>
      </c>
      <c r="D38" s="447" t="s">
        <v>619</v>
      </c>
      <c r="E38" s="453" t="s">
        <v>617</v>
      </c>
      <c r="F38" s="453" t="s">
        <v>619</v>
      </c>
      <c r="G38" s="453" t="s">
        <v>617</v>
      </c>
      <c r="H38" s="453" t="s">
        <v>617</v>
      </c>
      <c r="I38" s="458" t="s">
        <v>654</v>
      </c>
      <c r="J38" s="455">
        <v>4</v>
      </c>
      <c r="K38" s="456">
        <f t="shared" si="3"/>
        <v>460026.6</v>
      </c>
      <c r="L38" s="457">
        <v>359348</v>
      </c>
      <c r="M38" s="457">
        <v>9339</v>
      </c>
      <c r="N38" s="457">
        <v>12380.500000000002</v>
      </c>
      <c r="O38" s="457">
        <v>6850.8</v>
      </c>
      <c r="P38" s="457">
        <v>5742.0000000000009</v>
      </c>
      <c r="Q38" s="457">
        <v>9410.5</v>
      </c>
      <c r="R38" s="457">
        <v>7279.8</v>
      </c>
      <c r="S38" s="457">
        <v>8316</v>
      </c>
      <c r="T38" s="457">
        <v>5694</v>
      </c>
      <c r="U38" s="457">
        <v>10036</v>
      </c>
      <c r="V38" s="457">
        <v>11868</v>
      </c>
      <c r="W38" s="457">
        <v>13762</v>
      </c>
    </row>
    <row r="39" spans="1:23" ht="16.5" customHeight="1" x14ac:dyDescent="0.25">
      <c r="A39" s="445">
        <v>11</v>
      </c>
      <c r="B39" s="445"/>
      <c r="C39" s="446">
        <v>4</v>
      </c>
      <c r="D39" s="447" t="s">
        <v>628</v>
      </c>
      <c r="E39" s="453" t="s">
        <v>617</v>
      </c>
      <c r="F39" s="449">
        <v>0</v>
      </c>
      <c r="G39" s="449">
        <v>0</v>
      </c>
      <c r="H39" s="449">
        <v>0</v>
      </c>
      <c r="I39" s="450" t="s">
        <v>655</v>
      </c>
      <c r="J39" s="451">
        <v>2</v>
      </c>
      <c r="K39" s="444">
        <f t="shared" si="3"/>
        <v>3759554.4640000006</v>
      </c>
      <c r="L39" s="444">
        <f>L40</f>
        <v>543441.72300000011</v>
      </c>
      <c r="M39" s="444">
        <f t="shared" ref="M39:W39" si="15">M40</f>
        <v>564938.27500000002</v>
      </c>
      <c r="N39" s="444">
        <f t="shared" si="15"/>
        <v>249232.48900000003</v>
      </c>
      <c r="O39" s="444">
        <f t="shared" si="15"/>
        <v>340603.12000000005</v>
      </c>
      <c r="P39" s="444">
        <f t="shared" si="15"/>
        <v>288854.12600000005</v>
      </c>
      <c r="Q39" s="444">
        <f t="shared" si="15"/>
        <v>319542.92700000003</v>
      </c>
      <c r="R39" s="444">
        <f t="shared" si="15"/>
        <v>315446.27400000003</v>
      </c>
      <c r="S39" s="444">
        <f t="shared" si="15"/>
        <v>340804.53</v>
      </c>
      <c r="T39" s="444">
        <f t="shared" si="15"/>
        <v>141739</v>
      </c>
      <c r="U39" s="444">
        <f t="shared" si="15"/>
        <v>217046</v>
      </c>
      <c r="V39" s="444">
        <f t="shared" si="15"/>
        <v>188897</v>
      </c>
      <c r="W39" s="444">
        <f t="shared" si="15"/>
        <v>249009</v>
      </c>
    </row>
    <row r="40" spans="1:23" ht="27" customHeight="1" x14ac:dyDescent="0.25">
      <c r="A40" s="445">
        <v>11</v>
      </c>
      <c r="B40" s="445"/>
      <c r="C40" s="446">
        <v>4</v>
      </c>
      <c r="D40" s="447" t="s">
        <v>628</v>
      </c>
      <c r="E40" s="453" t="s">
        <v>617</v>
      </c>
      <c r="F40" s="449">
        <v>2</v>
      </c>
      <c r="G40" s="449">
        <v>0</v>
      </c>
      <c r="H40" s="449">
        <v>0</v>
      </c>
      <c r="I40" s="450" t="s">
        <v>656</v>
      </c>
      <c r="J40" s="451">
        <v>3</v>
      </c>
      <c r="K40" s="444">
        <f>SUM(L40:W40)</f>
        <v>3759554.4640000006</v>
      </c>
      <c r="L40" s="444">
        <f>SUM(L41:L52)</f>
        <v>543441.72300000011</v>
      </c>
      <c r="M40" s="444">
        <f t="shared" ref="M40:W40" si="16">SUM(M41:M52)</f>
        <v>564938.27500000002</v>
      </c>
      <c r="N40" s="444">
        <f t="shared" si="16"/>
        <v>249232.48900000003</v>
      </c>
      <c r="O40" s="444">
        <f t="shared" si="16"/>
        <v>340603.12000000005</v>
      </c>
      <c r="P40" s="444">
        <f t="shared" si="16"/>
        <v>288854.12600000005</v>
      </c>
      <c r="Q40" s="444">
        <f t="shared" si="16"/>
        <v>319542.92700000003</v>
      </c>
      <c r="R40" s="444">
        <f t="shared" si="16"/>
        <v>315446.27400000003</v>
      </c>
      <c r="S40" s="444">
        <f t="shared" si="16"/>
        <v>340804.53</v>
      </c>
      <c r="T40" s="444">
        <f t="shared" si="16"/>
        <v>141739</v>
      </c>
      <c r="U40" s="444">
        <f t="shared" si="16"/>
        <v>217046</v>
      </c>
      <c r="V40" s="444">
        <f t="shared" si="16"/>
        <v>188897</v>
      </c>
      <c r="W40" s="444">
        <f t="shared" si="16"/>
        <v>249009</v>
      </c>
    </row>
    <row r="41" spans="1:23" ht="16.5" customHeight="1" x14ac:dyDescent="0.25">
      <c r="A41" s="445">
        <v>11</v>
      </c>
      <c r="B41" s="445"/>
      <c r="C41" s="446">
        <v>4</v>
      </c>
      <c r="D41" s="447" t="s">
        <v>628</v>
      </c>
      <c r="E41" s="453" t="s">
        <v>617</v>
      </c>
      <c r="F41" s="453" t="s">
        <v>622</v>
      </c>
      <c r="G41" s="453" t="s">
        <v>617</v>
      </c>
      <c r="H41" s="453" t="s">
        <v>619</v>
      </c>
      <c r="I41" s="458" t="s">
        <v>657</v>
      </c>
      <c r="J41" s="455">
        <v>4</v>
      </c>
      <c r="K41" s="456">
        <f t="shared" si="3"/>
        <v>2884633.503</v>
      </c>
      <c r="L41" s="457">
        <v>173824.12299999999</v>
      </c>
      <c r="M41" s="457">
        <v>385688.87500000006</v>
      </c>
      <c r="N41" s="457">
        <v>156443.08900000001</v>
      </c>
      <c r="O41" s="457">
        <v>304842.12000000005</v>
      </c>
      <c r="P41" s="457">
        <v>241449.065</v>
      </c>
      <c r="Q41" s="457">
        <v>305383.72700000001</v>
      </c>
      <c r="R41" s="457">
        <v>243886.87400000001</v>
      </c>
      <c r="S41" s="457">
        <v>330025.63</v>
      </c>
      <c r="T41" s="457">
        <v>132887</v>
      </c>
      <c r="U41" s="457">
        <v>209682</v>
      </c>
      <c r="V41" s="457">
        <v>173023</v>
      </c>
      <c r="W41" s="457">
        <v>227498</v>
      </c>
    </row>
    <row r="42" spans="1:23" ht="30.75" customHeight="1" x14ac:dyDescent="0.25">
      <c r="A42" s="445">
        <v>11</v>
      </c>
      <c r="B42" s="445"/>
      <c r="C42" s="446">
        <v>4</v>
      </c>
      <c r="D42" s="447" t="s">
        <v>628</v>
      </c>
      <c r="E42" s="453" t="s">
        <v>617</v>
      </c>
      <c r="F42" s="453" t="s">
        <v>622</v>
      </c>
      <c r="G42" s="453" t="s">
        <v>617</v>
      </c>
      <c r="H42" s="453" t="s">
        <v>622</v>
      </c>
      <c r="I42" s="458" t="s">
        <v>658</v>
      </c>
      <c r="J42" s="455">
        <v>4</v>
      </c>
      <c r="K42" s="456">
        <f t="shared" si="3"/>
        <v>0</v>
      </c>
      <c r="L42" s="457"/>
      <c r="M42" s="457"/>
      <c r="N42" s="457"/>
      <c r="O42" s="457"/>
      <c r="P42" s="457"/>
      <c r="Q42" s="457"/>
      <c r="R42" s="457"/>
      <c r="S42" s="457"/>
      <c r="T42" s="457"/>
      <c r="U42" s="457"/>
      <c r="V42" s="457"/>
      <c r="W42" s="457"/>
    </row>
    <row r="43" spans="1:23" ht="16.5" customHeight="1" x14ac:dyDescent="0.25">
      <c r="A43" s="445">
        <v>11</v>
      </c>
      <c r="B43" s="445"/>
      <c r="C43" s="446">
        <v>4</v>
      </c>
      <c r="D43" s="447" t="s">
        <v>628</v>
      </c>
      <c r="E43" s="453" t="s">
        <v>617</v>
      </c>
      <c r="F43" s="453" t="s">
        <v>622</v>
      </c>
      <c r="G43" s="453" t="s">
        <v>617</v>
      </c>
      <c r="H43" s="453" t="s">
        <v>628</v>
      </c>
      <c r="I43" s="458" t="s">
        <v>659</v>
      </c>
      <c r="J43" s="455">
        <v>4</v>
      </c>
      <c r="K43" s="456">
        <f t="shared" si="3"/>
        <v>599310.4</v>
      </c>
      <c r="L43" s="457">
        <v>340717.30000000005</v>
      </c>
      <c r="M43" s="457">
        <v>128227.00000000001</v>
      </c>
      <c r="N43" s="457">
        <v>38452.700000000004</v>
      </c>
      <c r="O43" s="457">
        <v>11281.6</v>
      </c>
      <c r="P43" s="457">
        <v>31695.4</v>
      </c>
      <c r="Q43" s="457">
        <v>1273.8000000000002</v>
      </c>
      <c r="R43" s="457">
        <v>5584.7000000000007</v>
      </c>
      <c r="S43" s="457">
        <v>8248.9000000000015</v>
      </c>
      <c r="T43" s="457">
        <v>8112</v>
      </c>
      <c r="U43" s="457">
        <v>6900</v>
      </c>
      <c r="V43" s="457">
        <v>12680</v>
      </c>
      <c r="W43" s="457">
        <v>6137</v>
      </c>
    </row>
    <row r="44" spans="1:23" ht="16.5" customHeight="1" x14ac:dyDescent="0.25">
      <c r="A44" s="445">
        <v>11</v>
      </c>
      <c r="B44" s="445"/>
      <c r="C44" s="446">
        <v>4</v>
      </c>
      <c r="D44" s="447" t="s">
        <v>628</v>
      </c>
      <c r="E44" s="453" t="s">
        <v>617</v>
      </c>
      <c r="F44" s="453" t="s">
        <v>622</v>
      </c>
      <c r="G44" s="453" t="s">
        <v>617</v>
      </c>
      <c r="H44" s="453" t="s">
        <v>636</v>
      </c>
      <c r="I44" s="458" t="s">
        <v>660</v>
      </c>
      <c r="J44" s="455">
        <v>4</v>
      </c>
      <c r="K44" s="456">
        <f t="shared" si="3"/>
        <v>0</v>
      </c>
      <c r="L44" s="457"/>
      <c r="M44" s="457"/>
      <c r="N44" s="457"/>
      <c r="O44" s="457"/>
      <c r="P44" s="457"/>
      <c r="Q44" s="457"/>
      <c r="R44" s="457"/>
      <c r="S44" s="457"/>
      <c r="T44" s="457"/>
      <c r="U44" s="457"/>
      <c r="V44" s="457"/>
      <c r="W44" s="457"/>
    </row>
    <row r="45" spans="1:23" ht="16.5" customHeight="1" x14ac:dyDescent="0.25">
      <c r="A45" s="445">
        <v>11</v>
      </c>
      <c r="B45" s="445"/>
      <c r="C45" s="446">
        <v>4</v>
      </c>
      <c r="D45" s="447" t="s">
        <v>628</v>
      </c>
      <c r="E45" s="453" t="s">
        <v>617</v>
      </c>
      <c r="F45" s="453" t="s">
        <v>622</v>
      </c>
      <c r="G45" s="453" t="s">
        <v>617</v>
      </c>
      <c r="H45" s="453" t="s">
        <v>661</v>
      </c>
      <c r="I45" s="458" t="s">
        <v>662</v>
      </c>
      <c r="J45" s="455">
        <v>4</v>
      </c>
      <c r="K45" s="456">
        <f t="shared" si="3"/>
        <v>0</v>
      </c>
      <c r="L45" s="457">
        <v>0</v>
      </c>
      <c r="M45" s="457"/>
      <c r="N45" s="457"/>
      <c r="O45" s="457"/>
      <c r="P45" s="457"/>
      <c r="Q45" s="457"/>
      <c r="R45" s="457"/>
      <c r="S45" s="457"/>
      <c r="T45" s="457"/>
      <c r="U45" s="457"/>
      <c r="V45" s="457"/>
      <c r="W45" s="457"/>
    </row>
    <row r="46" spans="1:23" ht="16.5" customHeight="1" x14ac:dyDescent="0.25">
      <c r="A46" s="445">
        <v>11</v>
      </c>
      <c r="B46" s="445"/>
      <c r="C46" s="446">
        <v>4</v>
      </c>
      <c r="D46" s="447" t="s">
        <v>628</v>
      </c>
      <c r="E46" s="453" t="s">
        <v>617</v>
      </c>
      <c r="F46" s="453" t="s">
        <v>622</v>
      </c>
      <c r="G46" s="453" t="s">
        <v>617</v>
      </c>
      <c r="H46" s="453" t="s">
        <v>638</v>
      </c>
      <c r="I46" s="458" t="s">
        <v>663</v>
      </c>
      <c r="J46" s="455">
        <v>4</v>
      </c>
      <c r="K46" s="456">
        <f t="shared" si="3"/>
        <v>0</v>
      </c>
      <c r="L46" s="457">
        <v>0</v>
      </c>
      <c r="M46" s="457"/>
      <c r="N46" s="457"/>
      <c r="O46" s="457"/>
      <c r="P46" s="457"/>
      <c r="Q46" s="457"/>
      <c r="R46" s="457"/>
      <c r="S46" s="457"/>
      <c r="T46" s="457"/>
      <c r="U46" s="457"/>
      <c r="V46" s="457"/>
      <c r="W46" s="457"/>
    </row>
    <row r="47" spans="1:23" ht="16.5" customHeight="1" x14ac:dyDescent="0.25">
      <c r="A47" s="445">
        <v>11</v>
      </c>
      <c r="B47" s="445"/>
      <c r="C47" s="446">
        <v>4</v>
      </c>
      <c r="D47" s="447" t="s">
        <v>628</v>
      </c>
      <c r="E47" s="453" t="s">
        <v>617</v>
      </c>
      <c r="F47" s="453" t="s">
        <v>622</v>
      </c>
      <c r="G47" s="453" t="s">
        <v>617</v>
      </c>
      <c r="H47" s="453" t="s">
        <v>633</v>
      </c>
      <c r="I47" s="458" t="s">
        <v>664</v>
      </c>
      <c r="J47" s="455">
        <v>4</v>
      </c>
      <c r="K47" s="456">
        <f t="shared" si="3"/>
        <v>275610.56099999999</v>
      </c>
      <c r="L47" s="457">
        <v>28900.300000000003</v>
      </c>
      <c r="M47" s="457">
        <v>51022.400000000001</v>
      </c>
      <c r="N47" s="457">
        <v>54336.700000000004</v>
      </c>
      <c r="O47" s="457">
        <v>24479.4</v>
      </c>
      <c r="P47" s="457">
        <v>15709.661000000002</v>
      </c>
      <c r="Q47" s="457">
        <v>12885.400000000001</v>
      </c>
      <c r="R47" s="457">
        <v>65974.700000000012</v>
      </c>
      <c r="S47" s="457">
        <v>2530</v>
      </c>
      <c r="T47" s="457">
        <v>740</v>
      </c>
      <c r="U47" s="457">
        <v>464</v>
      </c>
      <c r="V47" s="457">
        <v>3194</v>
      </c>
      <c r="W47" s="457">
        <v>15374</v>
      </c>
    </row>
    <row r="48" spans="1:23" ht="16.5" customHeight="1" x14ac:dyDescent="0.25">
      <c r="A48" s="445">
        <v>11</v>
      </c>
      <c r="B48" s="445"/>
      <c r="C48" s="446">
        <v>4</v>
      </c>
      <c r="D48" s="447" t="s">
        <v>628</v>
      </c>
      <c r="E48" s="453" t="s">
        <v>617</v>
      </c>
      <c r="F48" s="453" t="s">
        <v>622</v>
      </c>
      <c r="G48" s="453" t="s">
        <v>617</v>
      </c>
      <c r="H48" s="453" t="s">
        <v>640</v>
      </c>
      <c r="I48" s="458" t="s">
        <v>665</v>
      </c>
      <c r="J48" s="455">
        <v>4</v>
      </c>
      <c r="K48" s="456">
        <f t="shared" si="3"/>
        <v>0</v>
      </c>
      <c r="L48" s="457">
        <v>0</v>
      </c>
      <c r="M48" s="457"/>
      <c r="N48" s="457"/>
      <c r="O48" s="457"/>
      <c r="P48" s="457"/>
      <c r="Q48" s="457"/>
      <c r="R48" s="457"/>
      <c r="S48" s="457"/>
      <c r="T48" s="457"/>
      <c r="U48" s="457"/>
      <c r="V48" s="457"/>
      <c r="W48" s="457"/>
    </row>
    <row r="49" spans="1:23" ht="16.5" customHeight="1" x14ac:dyDescent="0.25">
      <c r="A49" s="445">
        <v>11</v>
      </c>
      <c r="B49" s="445"/>
      <c r="C49" s="446">
        <v>4</v>
      </c>
      <c r="D49" s="447" t="s">
        <v>628</v>
      </c>
      <c r="E49" s="453" t="s">
        <v>617</v>
      </c>
      <c r="F49" s="453" t="s">
        <v>622</v>
      </c>
      <c r="G49" s="453" t="s">
        <v>617</v>
      </c>
      <c r="H49" s="453" t="s">
        <v>644</v>
      </c>
      <c r="I49" s="458" t="s">
        <v>666</v>
      </c>
      <c r="J49" s="455">
        <v>4</v>
      </c>
      <c r="K49" s="456">
        <f t="shared" si="3"/>
        <v>0</v>
      </c>
      <c r="L49" s="457">
        <v>0</v>
      </c>
      <c r="M49" s="457"/>
      <c r="N49" s="457"/>
      <c r="O49" s="457"/>
      <c r="P49" s="457"/>
      <c r="Q49" s="457"/>
      <c r="R49" s="457"/>
      <c r="S49" s="457"/>
      <c r="T49" s="457"/>
      <c r="U49" s="457"/>
      <c r="V49" s="457"/>
      <c r="W49" s="457"/>
    </row>
    <row r="50" spans="1:23" ht="16.5" customHeight="1" x14ac:dyDescent="0.25">
      <c r="A50" s="445">
        <v>11</v>
      </c>
      <c r="B50" s="445"/>
      <c r="C50" s="446">
        <v>4</v>
      </c>
      <c r="D50" s="447" t="s">
        <v>628</v>
      </c>
      <c r="E50" s="453" t="s">
        <v>617</v>
      </c>
      <c r="F50" s="453" t="s">
        <v>622</v>
      </c>
      <c r="G50" s="453" t="s">
        <v>619</v>
      </c>
      <c r="H50" s="453" t="s">
        <v>617</v>
      </c>
      <c r="I50" s="458" t="s">
        <v>667</v>
      </c>
      <c r="J50" s="455">
        <v>4</v>
      </c>
      <c r="K50" s="456">
        <f t="shared" si="3"/>
        <v>0</v>
      </c>
      <c r="L50" s="457">
        <v>0</v>
      </c>
      <c r="M50" s="457"/>
      <c r="N50" s="457"/>
      <c r="O50" s="457"/>
      <c r="P50" s="457"/>
      <c r="Q50" s="457"/>
      <c r="R50" s="457"/>
      <c r="S50" s="457"/>
      <c r="T50" s="457"/>
      <c r="U50" s="457"/>
      <c r="V50" s="457"/>
      <c r="W50" s="457"/>
    </row>
    <row r="51" spans="1:23" ht="21.75" customHeight="1" x14ac:dyDescent="0.25">
      <c r="A51" s="445">
        <v>11</v>
      </c>
      <c r="B51" s="445"/>
      <c r="C51" s="446">
        <v>4</v>
      </c>
      <c r="D51" s="447" t="s">
        <v>628</v>
      </c>
      <c r="E51" s="453" t="s">
        <v>617</v>
      </c>
      <c r="F51" s="453" t="s">
        <v>622</v>
      </c>
      <c r="G51" s="453" t="s">
        <v>619</v>
      </c>
      <c r="H51" s="453" t="s">
        <v>619</v>
      </c>
      <c r="I51" s="458" t="s">
        <v>668</v>
      </c>
      <c r="J51" s="455">
        <v>4</v>
      </c>
      <c r="K51" s="456">
        <f t="shared" si="3"/>
        <v>0</v>
      </c>
      <c r="L51" s="457">
        <v>0</v>
      </c>
      <c r="M51" s="457"/>
      <c r="N51" s="457"/>
      <c r="O51" s="457"/>
      <c r="P51" s="457"/>
      <c r="Q51" s="457"/>
      <c r="R51" s="457"/>
      <c r="S51" s="457"/>
      <c r="T51" s="457"/>
      <c r="U51" s="457"/>
      <c r="V51" s="457"/>
      <c r="W51" s="457"/>
    </row>
    <row r="52" spans="1:23" ht="16.5" customHeight="1" x14ac:dyDescent="0.25">
      <c r="A52" s="445">
        <v>11</v>
      </c>
      <c r="B52" s="445"/>
      <c r="C52" s="446">
        <v>4</v>
      </c>
      <c r="D52" s="447" t="s">
        <v>628</v>
      </c>
      <c r="E52" s="453" t="s">
        <v>617</v>
      </c>
      <c r="F52" s="453" t="s">
        <v>622</v>
      </c>
      <c r="G52" s="453" t="s">
        <v>619</v>
      </c>
      <c r="H52" s="453" t="s">
        <v>622</v>
      </c>
      <c r="I52" s="458" t="s">
        <v>669</v>
      </c>
      <c r="J52" s="455">
        <v>4</v>
      </c>
      <c r="K52" s="456">
        <f t="shared" si="3"/>
        <v>0</v>
      </c>
      <c r="L52" s="457">
        <v>0</v>
      </c>
      <c r="M52" s="457"/>
      <c r="N52" s="457"/>
      <c r="O52" s="457"/>
      <c r="P52" s="457"/>
      <c r="Q52" s="457"/>
      <c r="R52" s="457"/>
      <c r="S52" s="457"/>
      <c r="T52" s="457"/>
      <c r="U52" s="457"/>
      <c r="V52" s="457"/>
      <c r="W52" s="457"/>
    </row>
    <row r="53" spans="1:23" ht="16.5" customHeight="1" x14ac:dyDescent="0.25">
      <c r="A53" s="445">
        <v>11</v>
      </c>
      <c r="B53" s="445"/>
      <c r="C53" s="446">
        <v>4</v>
      </c>
      <c r="D53" s="447" t="s">
        <v>636</v>
      </c>
      <c r="E53" s="453" t="s">
        <v>617</v>
      </c>
      <c r="F53" s="449">
        <v>0</v>
      </c>
      <c r="G53" s="449">
        <v>0</v>
      </c>
      <c r="H53" s="449">
        <v>0</v>
      </c>
      <c r="I53" s="450" t="s">
        <v>670</v>
      </c>
      <c r="J53" s="451">
        <v>2</v>
      </c>
      <c r="K53" s="444">
        <f t="shared" si="3"/>
        <v>2482342.5480000004</v>
      </c>
      <c r="L53" s="444">
        <f>L54</f>
        <v>203575.416</v>
      </c>
      <c r="M53" s="444">
        <f t="shared" ref="M53:W53" si="17">M54</f>
        <v>246774.7</v>
      </c>
      <c r="N53" s="444">
        <f t="shared" si="17"/>
        <v>277353.73200000002</v>
      </c>
      <c r="O53" s="444">
        <f t="shared" si="17"/>
        <v>265806.7</v>
      </c>
      <c r="P53" s="444">
        <f t="shared" si="17"/>
        <v>185109.1</v>
      </c>
      <c r="Q53" s="444">
        <f t="shared" si="17"/>
        <v>191993.3</v>
      </c>
      <c r="R53" s="444">
        <f t="shared" si="17"/>
        <v>255511.6</v>
      </c>
      <c r="S53" s="444">
        <f t="shared" si="17"/>
        <v>169807</v>
      </c>
      <c r="T53" s="444">
        <f t="shared" si="17"/>
        <v>170287</v>
      </c>
      <c r="U53" s="444">
        <f t="shared" si="17"/>
        <v>159752</v>
      </c>
      <c r="V53" s="444">
        <f t="shared" si="17"/>
        <v>185665</v>
      </c>
      <c r="W53" s="444">
        <f t="shared" si="17"/>
        <v>170707</v>
      </c>
    </row>
    <row r="54" spans="1:23" ht="16.5" customHeight="1" x14ac:dyDescent="0.25">
      <c r="A54" s="445">
        <v>11</v>
      </c>
      <c r="B54" s="445"/>
      <c r="C54" s="446">
        <v>4</v>
      </c>
      <c r="D54" s="447" t="s">
        <v>636</v>
      </c>
      <c r="E54" s="453" t="s">
        <v>617</v>
      </c>
      <c r="F54" s="449">
        <v>2</v>
      </c>
      <c r="G54" s="449">
        <v>0</v>
      </c>
      <c r="H54" s="449">
        <v>0</v>
      </c>
      <c r="I54" s="450" t="s">
        <v>671</v>
      </c>
      <c r="J54" s="443">
        <v>3</v>
      </c>
      <c r="K54" s="460">
        <f t="shared" si="3"/>
        <v>2482342.5480000004</v>
      </c>
      <c r="L54" s="461">
        <f>SUM(L55:L67)</f>
        <v>203575.416</v>
      </c>
      <c r="M54" s="461">
        <f t="shared" ref="M54:W54" si="18">SUM(M55:M67)</f>
        <v>246774.7</v>
      </c>
      <c r="N54" s="461">
        <f t="shared" si="18"/>
        <v>277353.73200000002</v>
      </c>
      <c r="O54" s="461">
        <f t="shared" si="18"/>
        <v>265806.7</v>
      </c>
      <c r="P54" s="461">
        <f t="shared" si="18"/>
        <v>185109.1</v>
      </c>
      <c r="Q54" s="461">
        <f t="shared" si="18"/>
        <v>191993.3</v>
      </c>
      <c r="R54" s="461">
        <f t="shared" si="18"/>
        <v>255511.6</v>
      </c>
      <c r="S54" s="461">
        <f t="shared" si="18"/>
        <v>169807</v>
      </c>
      <c r="T54" s="461">
        <f t="shared" si="18"/>
        <v>170287</v>
      </c>
      <c r="U54" s="461">
        <f t="shared" si="18"/>
        <v>159752</v>
      </c>
      <c r="V54" s="461">
        <f t="shared" si="18"/>
        <v>185665</v>
      </c>
      <c r="W54" s="461">
        <f t="shared" si="18"/>
        <v>170707</v>
      </c>
    </row>
    <row r="55" spans="1:23" ht="43.5" customHeight="1" x14ac:dyDescent="0.25">
      <c r="A55" s="445">
        <v>11</v>
      </c>
      <c r="B55" s="445"/>
      <c r="C55" s="446">
        <v>4</v>
      </c>
      <c r="D55" s="447" t="s">
        <v>636</v>
      </c>
      <c r="E55" s="453" t="s">
        <v>617</v>
      </c>
      <c r="F55" s="449">
        <v>2</v>
      </c>
      <c r="G55" s="449">
        <v>0</v>
      </c>
      <c r="H55" s="449">
        <v>1</v>
      </c>
      <c r="I55" s="458" t="s">
        <v>672</v>
      </c>
      <c r="J55" s="455">
        <v>4</v>
      </c>
      <c r="K55" s="456">
        <f t="shared" si="3"/>
        <v>443157.64799999993</v>
      </c>
      <c r="L55" s="457">
        <v>41085.616000000002</v>
      </c>
      <c r="M55" s="457">
        <v>69034.900000000009</v>
      </c>
      <c r="N55" s="457">
        <v>92392.432000000001</v>
      </c>
      <c r="O55" s="457">
        <v>91696</v>
      </c>
      <c r="P55" s="457">
        <v>12013.1</v>
      </c>
      <c r="Q55" s="457">
        <v>19426</v>
      </c>
      <c r="R55" s="457">
        <v>79156</v>
      </c>
      <c r="S55" s="457">
        <v>2371.6000000000004</v>
      </c>
      <c r="T55" s="457">
        <v>13000</v>
      </c>
      <c r="U55" s="457">
        <v>239</v>
      </c>
      <c r="V55" s="457">
        <v>13000</v>
      </c>
      <c r="W55" s="457">
        <v>9743</v>
      </c>
    </row>
    <row r="56" spans="1:23" ht="41.25" customHeight="1" x14ac:dyDescent="0.25">
      <c r="A56" s="445">
        <v>11</v>
      </c>
      <c r="B56" s="445"/>
      <c r="C56" s="446">
        <v>4</v>
      </c>
      <c r="D56" s="447" t="s">
        <v>636</v>
      </c>
      <c r="E56" s="453" t="s">
        <v>617</v>
      </c>
      <c r="F56" s="449">
        <v>2</v>
      </c>
      <c r="G56" s="449">
        <v>0</v>
      </c>
      <c r="H56" s="449">
        <v>2</v>
      </c>
      <c r="I56" s="458" t="s">
        <v>673</v>
      </c>
      <c r="J56" s="455">
        <v>4</v>
      </c>
      <c r="K56" s="456">
        <f t="shared" si="3"/>
        <v>126111</v>
      </c>
      <c r="L56" s="457">
        <v>0</v>
      </c>
      <c r="M56" s="457">
        <v>18000</v>
      </c>
      <c r="N56" s="457">
        <v>18000</v>
      </c>
      <c r="O56" s="457">
        <v>16000</v>
      </c>
      <c r="P56" s="457">
        <v>17600</v>
      </c>
      <c r="Q56" s="457">
        <v>19488</v>
      </c>
      <c r="R56" s="457">
        <v>21436</v>
      </c>
      <c r="S56" s="457">
        <v>0</v>
      </c>
      <c r="T56" s="457">
        <v>0</v>
      </c>
      <c r="U56" s="457">
        <v>0</v>
      </c>
      <c r="V56" s="457">
        <v>15587</v>
      </c>
      <c r="W56" s="457">
        <v>0</v>
      </c>
    </row>
    <row r="57" spans="1:23" ht="18.75" customHeight="1" x14ac:dyDescent="0.25">
      <c r="A57" s="445">
        <v>11</v>
      </c>
      <c r="B57" s="445"/>
      <c r="C57" s="446">
        <v>4</v>
      </c>
      <c r="D57" s="447" t="s">
        <v>636</v>
      </c>
      <c r="E57" s="453" t="s">
        <v>617</v>
      </c>
      <c r="F57" s="449">
        <v>2</v>
      </c>
      <c r="G57" s="449">
        <v>0</v>
      </c>
      <c r="H57" s="449">
        <v>3</v>
      </c>
      <c r="I57" s="458" t="s">
        <v>674</v>
      </c>
      <c r="J57" s="455">
        <v>4</v>
      </c>
      <c r="K57" s="456">
        <f t="shared" si="3"/>
        <v>0</v>
      </c>
      <c r="L57" s="457">
        <v>0</v>
      </c>
      <c r="M57" s="457"/>
      <c r="N57" s="457"/>
      <c r="O57" s="457"/>
      <c r="P57" s="457"/>
      <c r="Q57" s="457"/>
      <c r="R57" s="457"/>
      <c r="S57" s="457"/>
      <c r="T57" s="457"/>
      <c r="U57" s="457"/>
      <c r="V57" s="457"/>
      <c r="W57" s="457"/>
    </row>
    <row r="58" spans="1:23" ht="32.25" customHeight="1" x14ac:dyDescent="0.25">
      <c r="A58" s="445">
        <v>11</v>
      </c>
      <c r="B58" s="445"/>
      <c r="C58" s="446">
        <v>4</v>
      </c>
      <c r="D58" s="447" t="s">
        <v>636</v>
      </c>
      <c r="E58" s="453" t="s">
        <v>617</v>
      </c>
      <c r="F58" s="449">
        <v>2</v>
      </c>
      <c r="G58" s="449">
        <v>0</v>
      </c>
      <c r="H58" s="449">
        <v>4</v>
      </c>
      <c r="I58" s="458" t="s">
        <v>675</v>
      </c>
      <c r="J58" s="455">
        <v>4</v>
      </c>
      <c r="K58" s="456">
        <f t="shared" si="3"/>
        <v>3168</v>
      </c>
      <c r="L58" s="457">
        <v>0</v>
      </c>
      <c r="M58" s="457"/>
      <c r="N58" s="457"/>
      <c r="O58" s="457">
        <v>3168</v>
      </c>
      <c r="P58" s="457"/>
      <c r="Q58" s="457"/>
      <c r="R58" s="457"/>
      <c r="S58" s="457"/>
      <c r="T58" s="457"/>
      <c r="U58" s="457"/>
      <c r="V58" s="457"/>
      <c r="W58" s="457"/>
    </row>
    <row r="59" spans="1:23" ht="20.25" customHeight="1" x14ac:dyDescent="0.25">
      <c r="A59" s="445">
        <v>11</v>
      </c>
      <c r="B59" s="445"/>
      <c r="C59" s="446">
        <v>4</v>
      </c>
      <c r="D59" s="447" t="s">
        <v>636</v>
      </c>
      <c r="E59" s="453" t="s">
        <v>617</v>
      </c>
      <c r="F59" s="449">
        <v>2</v>
      </c>
      <c r="G59" s="449">
        <v>0</v>
      </c>
      <c r="H59" s="449">
        <v>5</v>
      </c>
      <c r="I59" s="458" t="s">
        <v>676</v>
      </c>
      <c r="J59" s="455">
        <v>4</v>
      </c>
      <c r="K59" s="456">
        <f t="shared" si="3"/>
        <v>0</v>
      </c>
      <c r="L59" s="457">
        <v>0</v>
      </c>
      <c r="M59" s="457"/>
      <c r="N59" s="457"/>
      <c r="O59" s="457"/>
      <c r="P59" s="457"/>
      <c r="Q59" s="457"/>
      <c r="R59" s="457"/>
      <c r="S59" s="457"/>
      <c r="T59" s="457"/>
      <c r="U59" s="457"/>
      <c r="V59" s="457"/>
      <c r="W59" s="457"/>
    </row>
    <row r="60" spans="1:23" ht="39.75" customHeight="1" x14ac:dyDescent="0.25">
      <c r="A60" s="445">
        <v>11</v>
      </c>
      <c r="B60" s="445"/>
      <c r="C60" s="446">
        <v>4</v>
      </c>
      <c r="D60" s="447" t="s">
        <v>636</v>
      </c>
      <c r="E60" s="453" t="s">
        <v>617</v>
      </c>
      <c r="F60" s="449">
        <v>2</v>
      </c>
      <c r="G60" s="449">
        <v>0</v>
      </c>
      <c r="H60" s="449">
        <v>6</v>
      </c>
      <c r="I60" s="458" t="s">
        <v>677</v>
      </c>
      <c r="J60" s="455">
        <v>4</v>
      </c>
      <c r="K60" s="456">
        <f t="shared" si="3"/>
        <v>54807.4</v>
      </c>
      <c r="L60" s="457">
        <v>6289.8</v>
      </c>
      <c r="M60" s="457">
        <v>7411.8</v>
      </c>
      <c r="N60" s="457">
        <v>5481.3</v>
      </c>
      <c r="O60" s="457">
        <v>5727.7000000000007</v>
      </c>
      <c r="P60" s="457">
        <v>3674.0000000000005</v>
      </c>
      <c r="Q60" s="457">
        <v>4579.3</v>
      </c>
      <c r="R60" s="457">
        <v>4368.1000000000004</v>
      </c>
      <c r="S60" s="457">
        <v>5680.4000000000005</v>
      </c>
      <c r="T60" s="457">
        <v>3455</v>
      </c>
      <c r="U60" s="457">
        <v>3385</v>
      </c>
      <c r="V60" s="457">
        <v>2491</v>
      </c>
      <c r="W60" s="457">
        <v>2264</v>
      </c>
    </row>
    <row r="61" spans="1:23" s="466" customFormat="1" ht="26.25" customHeight="1" x14ac:dyDescent="0.25">
      <c r="A61" s="445">
        <v>11</v>
      </c>
      <c r="B61" s="445"/>
      <c r="C61" s="462">
        <v>4</v>
      </c>
      <c r="D61" s="463" t="s">
        <v>636</v>
      </c>
      <c r="E61" s="464" t="s">
        <v>617</v>
      </c>
      <c r="F61" s="465">
        <v>2</v>
      </c>
      <c r="G61" s="465">
        <v>0</v>
      </c>
      <c r="H61" s="465">
        <v>7</v>
      </c>
      <c r="I61" s="458" t="s">
        <v>678</v>
      </c>
      <c r="J61" s="455">
        <v>4</v>
      </c>
      <c r="K61" s="456">
        <f t="shared" si="3"/>
        <v>0</v>
      </c>
      <c r="L61" s="457">
        <v>0</v>
      </c>
      <c r="M61" s="457"/>
      <c r="N61" s="457"/>
      <c r="O61" s="457"/>
      <c r="P61" s="457"/>
      <c r="Q61" s="457"/>
      <c r="R61" s="457"/>
      <c r="S61" s="457"/>
      <c r="T61" s="457"/>
      <c r="U61" s="457"/>
      <c r="V61" s="457"/>
      <c r="W61" s="457"/>
    </row>
    <row r="62" spans="1:23" ht="16.5" customHeight="1" x14ac:dyDescent="0.25">
      <c r="A62" s="445">
        <v>11</v>
      </c>
      <c r="B62" s="445"/>
      <c r="C62" s="446">
        <v>4</v>
      </c>
      <c r="D62" s="447" t="s">
        <v>636</v>
      </c>
      <c r="E62" s="453" t="s">
        <v>617</v>
      </c>
      <c r="F62" s="449">
        <v>2</v>
      </c>
      <c r="G62" s="449">
        <v>0</v>
      </c>
      <c r="H62" s="449">
        <v>8</v>
      </c>
      <c r="I62" s="458" t="s">
        <v>679</v>
      </c>
      <c r="J62" s="455">
        <v>4</v>
      </c>
      <c r="K62" s="456">
        <f t="shared" si="3"/>
        <v>73098.5</v>
      </c>
      <c r="L62" s="457">
        <v>7700</v>
      </c>
      <c r="M62" s="457">
        <v>3828</v>
      </c>
      <c r="N62" s="457">
        <v>12980</v>
      </c>
      <c r="O62" s="457">
        <v>715</v>
      </c>
      <c r="P62" s="457">
        <v>3322</v>
      </c>
      <c r="Q62" s="457">
        <v>0</v>
      </c>
      <c r="R62" s="457">
        <v>2051.5</v>
      </c>
      <c r="S62" s="457">
        <v>13255</v>
      </c>
      <c r="T62" s="457">
        <v>5332</v>
      </c>
      <c r="U62" s="457">
        <v>7628</v>
      </c>
      <c r="V62" s="457">
        <v>6087</v>
      </c>
      <c r="W62" s="457">
        <v>10200</v>
      </c>
    </row>
    <row r="63" spans="1:23" ht="16.5" customHeight="1" x14ac:dyDescent="0.25">
      <c r="A63" s="445">
        <v>11</v>
      </c>
      <c r="B63" s="445"/>
      <c r="C63" s="446">
        <v>4</v>
      </c>
      <c r="D63" s="447" t="s">
        <v>636</v>
      </c>
      <c r="E63" s="453" t="s">
        <v>617</v>
      </c>
      <c r="F63" s="449">
        <v>2</v>
      </c>
      <c r="G63" s="449">
        <v>0</v>
      </c>
      <c r="H63" s="449">
        <v>9</v>
      </c>
      <c r="I63" s="458" t="s">
        <v>680</v>
      </c>
      <c r="J63" s="455">
        <v>4</v>
      </c>
      <c r="K63" s="456">
        <f t="shared" si="3"/>
        <v>0</v>
      </c>
      <c r="L63" s="457">
        <v>0</v>
      </c>
      <c r="M63" s="457"/>
      <c r="N63" s="457"/>
      <c r="O63" s="457"/>
      <c r="P63" s="457"/>
      <c r="Q63" s="457"/>
      <c r="R63" s="457"/>
      <c r="S63" s="457"/>
      <c r="T63" s="457"/>
      <c r="U63" s="457"/>
      <c r="V63" s="457"/>
      <c r="W63" s="457"/>
    </row>
    <row r="64" spans="1:23" ht="16.5" customHeight="1" x14ac:dyDescent="0.25">
      <c r="A64" s="445">
        <v>11</v>
      </c>
      <c r="B64" s="445"/>
      <c r="C64" s="446">
        <v>4</v>
      </c>
      <c r="D64" s="447" t="s">
        <v>636</v>
      </c>
      <c r="E64" s="453" t="s">
        <v>617</v>
      </c>
      <c r="F64" s="449">
        <v>2</v>
      </c>
      <c r="G64" s="449">
        <v>1</v>
      </c>
      <c r="H64" s="449">
        <v>0</v>
      </c>
      <c r="I64" s="458" t="s">
        <v>681</v>
      </c>
      <c r="J64" s="455">
        <v>4</v>
      </c>
      <c r="K64" s="456">
        <f t="shared" si="3"/>
        <v>0</v>
      </c>
      <c r="L64" s="457">
        <v>0</v>
      </c>
      <c r="M64" s="457"/>
      <c r="N64" s="457"/>
      <c r="O64" s="457"/>
      <c r="P64" s="457"/>
      <c r="Q64" s="457"/>
      <c r="R64" s="457"/>
      <c r="S64" s="457"/>
      <c r="T64" s="457"/>
      <c r="U64" s="457"/>
      <c r="V64" s="457"/>
      <c r="W64" s="457"/>
    </row>
    <row r="65" spans="1:23" ht="16.5" customHeight="1" x14ac:dyDescent="0.25">
      <c r="A65" s="445">
        <v>11</v>
      </c>
      <c r="B65" s="445"/>
      <c r="C65" s="446">
        <v>4</v>
      </c>
      <c r="D65" s="447" t="s">
        <v>636</v>
      </c>
      <c r="E65" s="453" t="s">
        <v>617</v>
      </c>
      <c r="F65" s="449">
        <v>2</v>
      </c>
      <c r="G65" s="449">
        <v>1</v>
      </c>
      <c r="H65" s="449">
        <v>1</v>
      </c>
      <c r="I65" s="458" t="s">
        <v>682</v>
      </c>
      <c r="J65" s="455">
        <v>4</v>
      </c>
      <c r="K65" s="456">
        <f t="shared" si="3"/>
        <v>0</v>
      </c>
      <c r="L65" s="457">
        <v>0</v>
      </c>
      <c r="M65" s="457"/>
      <c r="N65" s="457"/>
      <c r="O65" s="457"/>
      <c r="P65" s="457"/>
      <c r="Q65" s="457"/>
      <c r="R65" s="457"/>
      <c r="S65" s="457"/>
      <c r="T65" s="457"/>
      <c r="U65" s="457"/>
      <c r="V65" s="457"/>
      <c r="W65" s="457"/>
    </row>
    <row r="66" spans="1:23" ht="16.5" customHeight="1" x14ac:dyDescent="0.25">
      <c r="A66" s="445">
        <v>11</v>
      </c>
      <c r="B66" s="445"/>
      <c r="C66" s="446">
        <v>4</v>
      </c>
      <c r="D66" s="447" t="s">
        <v>636</v>
      </c>
      <c r="E66" s="453" t="s">
        <v>617</v>
      </c>
      <c r="F66" s="449">
        <v>2</v>
      </c>
      <c r="G66" s="449">
        <v>1</v>
      </c>
      <c r="H66" s="449">
        <v>2</v>
      </c>
      <c r="I66" s="458" t="s">
        <v>683</v>
      </c>
      <c r="J66" s="455">
        <v>4</v>
      </c>
      <c r="K66" s="456">
        <f t="shared" si="3"/>
        <v>0</v>
      </c>
      <c r="L66" s="457">
        <v>0</v>
      </c>
      <c r="M66" s="457"/>
      <c r="N66" s="457"/>
      <c r="O66" s="457"/>
      <c r="P66" s="457"/>
      <c r="Q66" s="457"/>
      <c r="R66" s="457"/>
      <c r="S66" s="457"/>
      <c r="T66" s="457"/>
      <c r="U66" s="457"/>
      <c r="V66" s="457"/>
      <c r="W66" s="457"/>
    </row>
    <row r="67" spans="1:23" ht="16.5" customHeight="1" x14ac:dyDescent="0.25">
      <c r="A67" s="445">
        <v>11</v>
      </c>
      <c r="B67" s="445"/>
      <c r="C67" s="446">
        <v>4</v>
      </c>
      <c r="D67" s="447" t="s">
        <v>636</v>
      </c>
      <c r="E67" s="453" t="s">
        <v>617</v>
      </c>
      <c r="F67" s="449">
        <v>2</v>
      </c>
      <c r="G67" s="449">
        <v>1</v>
      </c>
      <c r="H67" s="449">
        <v>3</v>
      </c>
      <c r="I67" s="458" t="s">
        <v>684</v>
      </c>
      <c r="J67" s="455">
        <v>4</v>
      </c>
      <c r="K67" s="456">
        <f t="shared" si="3"/>
        <v>1782000</v>
      </c>
      <c r="L67" s="457">
        <f>9900*15</f>
        <v>148500</v>
      </c>
      <c r="M67" s="457">
        <f t="shared" ref="M67:W67" si="19">9900*15</f>
        <v>148500</v>
      </c>
      <c r="N67" s="457">
        <f t="shared" si="19"/>
        <v>148500</v>
      </c>
      <c r="O67" s="457">
        <f t="shared" si="19"/>
        <v>148500</v>
      </c>
      <c r="P67" s="457">
        <f t="shared" si="19"/>
        <v>148500</v>
      </c>
      <c r="Q67" s="457">
        <f t="shared" si="19"/>
        <v>148500</v>
      </c>
      <c r="R67" s="457">
        <f t="shared" si="19"/>
        <v>148500</v>
      </c>
      <c r="S67" s="457">
        <f t="shared" si="19"/>
        <v>148500</v>
      </c>
      <c r="T67" s="457">
        <f t="shared" si="19"/>
        <v>148500</v>
      </c>
      <c r="U67" s="457">
        <f t="shared" si="19"/>
        <v>148500</v>
      </c>
      <c r="V67" s="457">
        <f t="shared" si="19"/>
        <v>148500</v>
      </c>
      <c r="W67" s="457">
        <f t="shared" si="19"/>
        <v>148500</v>
      </c>
    </row>
    <row r="68" spans="1:23" ht="16.5" customHeight="1" x14ac:dyDescent="0.25">
      <c r="A68" s="445">
        <v>11</v>
      </c>
      <c r="B68" s="445"/>
      <c r="C68" s="446">
        <v>4</v>
      </c>
      <c r="D68" s="447" t="s">
        <v>661</v>
      </c>
      <c r="E68" s="453" t="s">
        <v>617</v>
      </c>
      <c r="F68" s="449">
        <v>0</v>
      </c>
      <c r="G68" s="449">
        <v>0</v>
      </c>
      <c r="H68" s="449">
        <v>0</v>
      </c>
      <c r="I68" s="450" t="s">
        <v>685</v>
      </c>
      <c r="J68" s="451">
        <v>2</v>
      </c>
      <c r="K68" s="444">
        <f t="shared" si="3"/>
        <v>0</v>
      </c>
      <c r="L68" s="444">
        <f>SUM(L69:L72)</f>
        <v>0</v>
      </c>
      <c r="M68" s="444">
        <f t="shared" ref="M68:W68" si="20">SUM(M69:M72)</f>
        <v>0</v>
      </c>
      <c r="N68" s="444">
        <f t="shared" si="20"/>
        <v>0</v>
      </c>
      <c r="O68" s="444">
        <f t="shared" si="20"/>
        <v>0</v>
      </c>
      <c r="P68" s="444">
        <f t="shared" si="20"/>
        <v>0</v>
      </c>
      <c r="Q68" s="444">
        <f t="shared" si="20"/>
        <v>0</v>
      </c>
      <c r="R68" s="444">
        <f t="shared" si="20"/>
        <v>0</v>
      </c>
      <c r="S68" s="444">
        <f t="shared" si="20"/>
        <v>0</v>
      </c>
      <c r="T68" s="444">
        <f t="shared" si="20"/>
        <v>0</v>
      </c>
      <c r="U68" s="444">
        <f t="shared" si="20"/>
        <v>0</v>
      </c>
      <c r="V68" s="444">
        <f t="shared" si="20"/>
        <v>0</v>
      </c>
      <c r="W68" s="444">
        <f t="shared" si="20"/>
        <v>0</v>
      </c>
    </row>
    <row r="69" spans="1:23" ht="16.5" customHeight="1" x14ac:dyDescent="0.25">
      <c r="A69" s="445">
        <v>11</v>
      </c>
      <c r="B69" s="445"/>
      <c r="C69" s="446">
        <v>4</v>
      </c>
      <c r="D69" s="447" t="s">
        <v>661</v>
      </c>
      <c r="E69" s="453" t="s">
        <v>617</v>
      </c>
      <c r="F69" s="449">
        <v>2</v>
      </c>
      <c r="G69" s="449">
        <v>0</v>
      </c>
      <c r="H69" s="449">
        <v>0</v>
      </c>
      <c r="I69" s="458" t="s">
        <v>686</v>
      </c>
      <c r="J69" s="455">
        <v>4</v>
      </c>
      <c r="K69" s="456">
        <f t="shared" si="3"/>
        <v>0</v>
      </c>
      <c r="L69" s="457"/>
      <c r="M69" s="457"/>
      <c r="N69" s="457"/>
      <c r="O69" s="457"/>
      <c r="P69" s="457"/>
      <c r="Q69" s="457"/>
      <c r="R69" s="457"/>
      <c r="S69" s="457"/>
      <c r="T69" s="457"/>
      <c r="U69" s="457"/>
      <c r="V69" s="457"/>
      <c r="W69" s="457"/>
    </row>
    <row r="70" spans="1:23" ht="16.5" customHeight="1" x14ac:dyDescent="0.25">
      <c r="A70" s="445">
        <v>11</v>
      </c>
      <c r="B70" s="445"/>
      <c r="C70" s="446">
        <v>4</v>
      </c>
      <c r="D70" s="447" t="s">
        <v>661</v>
      </c>
      <c r="E70" s="453" t="s">
        <v>617</v>
      </c>
      <c r="F70" s="449">
        <v>4</v>
      </c>
      <c r="G70" s="449">
        <v>0</v>
      </c>
      <c r="H70" s="449">
        <v>0</v>
      </c>
      <c r="I70" s="458" t="s">
        <v>687</v>
      </c>
      <c r="J70" s="455">
        <v>4</v>
      </c>
      <c r="K70" s="456">
        <f t="shared" si="3"/>
        <v>0</v>
      </c>
      <c r="L70" s="457"/>
      <c r="M70" s="457"/>
      <c r="N70" s="457"/>
      <c r="O70" s="457"/>
      <c r="P70" s="457"/>
      <c r="Q70" s="457"/>
      <c r="R70" s="457"/>
      <c r="S70" s="457"/>
      <c r="T70" s="457"/>
      <c r="U70" s="457"/>
      <c r="V70" s="457"/>
      <c r="W70" s="457"/>
    </row>
    <row r="71" spans="1:23" ht="23.25" customHeight="1" x14ac:dyDescent="0.25">
      <c r="A71" s="445">
        <v>11</v>
      </c>
      <c r="B71" s="445"/>
      <c r="C71" s="446">
        <v>4</v>
      </c>
      <c r="D71" s="447" t="s">
        <v>661</v>
      </c>
      <c r="E71" s="453" t="s">
        <v>617</v>
      </c>
      <c r="F71" s="449">
        <v>6</v>
      </c>
      <c r="G71" s="449">
        <v>0</v>
      </c>
      <c r="H71" s="449">
        <v>0</v>
      </c>
      <c r="I71" s="458" t="s">
        <v>688</v>
      </c>
      <c r="J71" s="455">
        <v>4</v>
      </c>
      <c r="K71" s="456">
        <f t="shared" si="3"/>
        <v>0</v>
      </c>
      <c r="L71" s="457"/>
      <c r="M71" s="457"/>
      <c r="N71" s="457"/>
      <c r="O71" s="457"/>
      <c r="P71" s="457"/>
      <c r="Q71" s="457"/>
      <c r="R71" s="457"/>
      <c r="S71" s="457"/>
      <c r="T71" s="457"/>
      <c r="U71" s="457"/>
      <c r="V71" s="457"/>
      <c r="W71" s="457"/>
    </row>
    <row r="72" spans="1:23" ht="16.5" customHeight="1" x14ac:dyDescent="0.25">
      <c r="A72" s="445">
        <v>11</v>
      </c>
      <c r="B72" s="445"/>
      <c r="C72" s="446">
        <v>4</v>
      </c>
      <c r="D72" s="447" t="s">
        <v>661</v>
      </c>
      <c r="E72" s="453" t="s">
        <v>617</v>
      </c>
      <c r="F72" s="449">
        <v>8</v>
      </c>
      <c r="G72" s="449">
        <v>0</v>
      </c>
      <c r="H72" s="449">
        <v>0</v>
      </c>
      <c r="I72" s="458" t="s">
        <v>689</v>
      </c>
      <c r="J72" s="455">
        <v>4</v>
      </c>
      <c r="K72" s="456">
        <f t="shared" si="3"/>
        <v>0</v>
      </c>
      <c r="L72" s="457"/>
      <c r="M72" s="457"/>
      <c r="N72" s="457"/>
      <c r="O72" s="457"/>
      <c r="P72" s="457"/>
      <c r="Q72" s="457"/>
      <c r="R72" s="457"/>
      <c r="S72" s="457"/>
      <c r="T72" s="457"/>
      <c r="U72" s="457"/>
      <c r="V72" s="457"/>
      <c r="W72" s="457"/>
    </row>
    <row r="73" spans="1:23" ht="48.75" customHeight="1" x14ac:dyDescent="0.25">
      <c r="A73" s="445">
        <v>11</v>
      </c>
      <c r="B73" s="445"/>
      <c r="C73" s="446">
        <v>4</v>
      </c>
      <c r="D73" s="447" t="s">
        <v>644</v>
      </c>
      <c r="E73" s="453" t="s">
        <v>617</v>
      </c>
      <c r="F73" s="449">
        <v>0</v>
      </c>
      <c r="G73" s="449">
        <v>0</v>
      </c>
      <c r="H73" s="449">
        <v>0</v>
      </c>
      <c r="I73" s="450" t="s">
        <v>690</v>
      </c>
      <c r="J73" s="451">
        <v>2</v>
      </c>
      <c r="K73" s="444">
        <f t="shared" si="3"/>
        <v>0</v>
      </c>
      <c r="L73" s="444">
        <f>L74</f>
        <v>0</v>
      </c>
      <c r="M73" s="444">
        <f t="shared" ref="M73:W73" si="21">M74</f>
        <v>0</v>
      </c>
      <c r="N73" s="444">
        <f t="shared" si="21"/>
        <v>0</v>
      </c>
      <c r="O73" s="444">
        <f t="shared" si="21"/>
        <v>0</v>
      </c>
      <c r="P73" s="444">
        <f t="shared" si="21"/>
        <v>0</v>
      </c>
      <c r="Q73" s="444">
        <f t="shared" si="21"/>
        <v>0</v>
      </c>
      <c r="R73" s="444">
        <f t="shared" si="21"/>
        <v>0</v>
      </c>
      <c r="S73" s="444">
        <f t="shared" si="21"/>
        <v>0</v>
      </c>
      <c r="T73" s="444">
        <f t="shared" si="21"/>
        <v>0</v>
      </c>
      <c r="U73" s="444">
        <f t="shared" si="21"/>
        <v>0</v>
      </c>
      <c r="V73" s="444">
        <f t="shared" si="21"/>
        <v>0</v>
      </c>
      <c r="W73" s="444">
        <f t="shared" si="21"/>
        <v>0</v>
      </c>
    </row>
    <row r="74" spans="1:23" ht="39.75" customHeight="1" x14ac:dyDescent="0.25">
      <c r="A74" s="445">
        <v>11</v>
      </c>
      <c r="B74" s="445"/>
      <c r="C74" s="446">
        <v>4</v>
      </c>
      <c r="D74" s="447" t="s">
        <v>644</v>
      </c>
      <c r="E74" s="453" t="s">
        <v>617</v>
      </c>
      <c r="F74" s="449">
        <v>1</v>
      </c>
      <c r="G74" s="449">
        <v>0</v>
      </c>
      <c r="H74" s="449">
        <v>0</v>
      </c>
      <c r="I74" s="458" t="s">
        <v>691</v>
      </c>
      <c r="J74" s="455">
        <v>4</v>
      </c>
      <c r="K74" s="456">
        <f t="shared" ref="K74:K137" si="22">SUM(L74:W74)</f>
        <v>0</v>
      </c>
      <c r="L74" s="457"/>
      <c r="M74" s="457"/>
      <c r="N74" s="457"/>
      <c r="O74" s="457"/>
      <c r="P74" s="457"/>
      <c r="Q74" s="457"/>
      <c r="R74" s="457"/>
      <c r="S74" s="457"/>
      <c r="T74" s="457"/>
      <c r="U74" s="457"/>
      <c r="V74" s="457"/>
      <c r="W74" s="457"/>
    </row>
    <row r="75" spans="1:23" ht="16.5" customHeight="1" x14ac:dyDescent="0.25">
      <c r="A75" s="445">
        <v>11</v>
      </c>
      <c r="B75" s="445"/>
      <c r="C75" s="446">
        <v>5</v>
      </c>
      <c r="D75" s="447" t="s">
        <v>617</v>
      </c>
      <c r="E75" s="453" t="s">
        <v>617</v>
      </c>
      <c r="F75" s="449">
        <v>0</v>
      </c>
      <c r="G75" s="449">
        <v>0</v>
      </c>
      <c r="H75" s="449">
        <v>0</v>
      </c>
      <c r="I75" s="450" t="s">
        <v>692</v>
      </c>
      <c r="J75" s="451">
        <v>1</v>
      </c>
      <c r="K75" s="444">
        <f t="shared" si="22"/>
        <v>2800.1679999999997</v>
      </c>
      <c r="L75" s="444">
        <f>L76+L82</f>
        <v>6.6110000000000007</v>
      </c>
      <c r="M75" s="444">
        <f t="shared" ref="M75:W75" si="23">M76+M82</f>
        <v>13.288000000000002</v>
      </c>
      <c r="N75" s="444">
        <f t="shared" si="23"/>
        <v>18.557000000000002</v>
      </c>
      <c r="O75" s="444">
        <f t="shared" si="23"/>
        <v>14.421000000000001</v>
      </c>
      <c r="P75" s="444">
        <f t="shared" si="23"/>
        <v>504.24</v>
      </c>
      <c r="Q75" s="444">
        <f t="shared" si="23"/>
        <v>11.924000000000001</v>
      </c>
      <c r="R75" s="444">
        <f t="shared" si="23"/>
        <v>17.127000000000002</v>
      </c>
      <c r="S75" s="444">
        <f t="shared" si="23"/>
        <v>0</v>
      </c>
      <c r="T75" s="444">
        <f t="shared" si="23"/>
        <v>1360</v>
      </c>
      <c r="U75" s="444">
        <f t="shared" si="23"/>
        <v>18</v>
      </c>
      <c r="V75" s="444">
        <f t="shared" si="23"/>
        <v>19</v>
      </c>
      <c r="W75" s="444">
        <f t="shared" si="23"/>
        <v>817</v>
      </c>
    </row>
    <row r="76" spans="1:23" ht="16.5" customHeight="1" x14ac:dyDescent="0.25">
      <c r="A76" s="445">
        <v>11</v>
      </c>
      <c r="B76" s="445"/>
      <c r="C76" s="446">
        <v>5</v>
      </c>
      <c r="D76" s="447" t="s">
        <v>619</v>
      </c>
      <c r="E76" s="453" t="s">
        <v>617</v>
      </c>
      <c r="F76" s="449">
        <v>0</v>
      </c>
      <c r="G76" s="449">
        <v>0</v>
      </c>
      <c r="H76" s="449">
        <v>0</v>
      </c>
      <c r="I76" s="450" t="s">
        <v>693</v>
      </c>
      <c r="J76" s="451">
        <v>2</v>
      </c>
      <c r="K76" s="444">
        <f t="shared" si="22"/>
        <v>2800.1679999999997</v>
      </c>
      <c r="L76" s="444">
        <f>SUM(L77:L81)</f>
        <v>6.6110000000000007</v>
      </c>
      <c r="M76" s="444">
        <f t="shared" ref="M76:W76" si="24">SUM(M77:M81)</f>
        <v>13.288000000000002</v>
      </c>
      <c r="N76" s="444">
        <f t="shared" si="24"/>
        <v>18.557000000000002</v>
      </c>
      <c r="O76" s="444">
        <f t="shared" si="24"/>
        <v>14.421000000000001</v>
      </c>
      <c r="P76" s="444">
        <f t="shared" si="24"/>
        <v>504.24</v>
      </c>
      <c r="Q76" s="444">
        <f t="shared" si="24"/>
        <v>11.924000000000001</v>
      </c>
      <c r="R76" s="444">
        <f t="shared" si="24"/>
        <v>17.127000000000002</v>
      </c>
      <c r="S76" s="444">
        <f t="shared" si="24"/>
        <v>0</v>
      </c>
      <c r="T76" s="444">
        <f t="shared" si="24"/>
        <v>1360</v>
      </c>
      <c r="U76" s="444">
        <f t="shared" si="24"/>
        <v>18</v>
      </c>
      <c r="V76" s="444">
        <f t="shared" si="24"/>
        <v>19</v>
      </c>
      <c r="W76" s="444">
        <f t="shared" si="24"/>
        <v>817</v>
      </c>
    </row>
    <row r="77" spans="1:23" ht="49.5" customHeight="1" x14ac:dyDescent="0.25">
      <c r="A77" s="445">
        <v>11</v>
      </c>
      <c r="B77" s="445"/>
      <c r="C77" s="446">
        <v>5</v>
      </c>
      <c r="D77" s="447" t="s">
        <v>619</v>
      </c>
      <c r="E77" s="453" t="s">
        <v>617</v>
      </c>
      <c r="F77" s="449">
        <v>1</v>
      </c>
      <c r="G77" s="449">
        <v>0</v>
      </c>
      <c r="H77" s="449">
        <v>0</v>
      </c>
      <c r="I77" s="458" t="s">
        <v>694</v>
      </c>
      <c r="J77" s="455">
        <v>4</v>
      </c>
      <c r="K77" s="456">
        <f t="shared" si="22"/>
        <v>0</v>
      </c>
      <c r="L77" s="457"/>
      <c r="M77" s="457"/>
      <c r="N77" s="457"/>
      <c r="O77" s="457"/>
      <c r="P77" s="457"/>
      <c r="Q77" s="457"/>
      <c r="R77" s="457"/>
      <c r="S77" s="457"/>
      <c r="T77" s="457"/>
      <c r="U77" s="457"/>
      <c r="V77" s="457"/>
      <c r="W77" s="457"/>
    </row>
    <row r="78" spans="1:23" ht="33" customHeight="1" x14ac:dyDescent="0.25">
      <c r="A78" s="445">
        <v>11</v>
      </c>
      <c r="B78" s="445"/>
      <c r="C78" s="446">
        <v>5</v>
      </c>
      <c r="D78" s="447" t="s">
        <v>619</v>
      </c>
      <c r="E78" s="453" t="s">
        <v>617</v>
      </c>
      <c r="F78" s="449">
        <v>2</v>
      </c>
      <c r="G78" s="449">
        <v>0</v>
      </c>
      <c r="H78" s="449">
        <v>0</v>
      </c>
      <c r="I78" s="458" t="s">
        <v>695</v>
      </c>
      <c r="J78" s="455">
        <v>4</v>
      </c>
      <c r="K78" s="456">
        <f t="shared" si="22"/>
        <v>0</v>
      </c>
      <c r="L78" s="457"/>
      <c r="M78" s="457"/>
      <c r="N78" s="457"/>
      <c r="O78" s="457"/>
      <c r="P78" s="457"/>
      <c r="Q78" s="457"/>
      <c r="R78" s="457"/>
      <c r="S78" s="457"/>
      <c r="T78" s="457"/>
      <c r="U78" s="457"/>
      <c r="V78" s="457"/>
      <c r="W78" s="457"/>
    </row>
    <row r="79" spans="1:23" ht="21" customHeight="1" x14ac:dyDescent="0.25">
      <c r="A79" s="445">
        <v>11</v>
      </c>
      <c r="B79" s="445"/>
      <c r="C79" s="446">
        <v>5</v>
      </c>
      <c r="D79" s="447" t="s">
        <v>619</v>
      </c>
      <c r="E79" s="453" t="s">
        <v>617</v>
      </c>
      <c r="F79" s="449">
        <v>3</v>
      </c>
      <c r="G79" s="449">
        <v>0</v>
      </c>
      <c r="H79" s="449">
        <v>0</v>
      </c>
      <c r="I79" s="458" t="s">
        <v>696</v>
      </c>
      <c r="J79" s="455">
        <v>4</v>
      </c>
      <c r="K79" s="456">
        <f t="shared" si="22"/>
        <v>0</v>
      </c>
      <c r="L79" s="457"/>
      <c r="M79" s="457"/>
      <c r="N79" s="457"/>
      <c r="O79" s="457"/>
      <c r="P79" s="457"/>
      <c r="Q79" s="457"/>
      <c r="R79" s="457"/>
      <c r="S79" s="457"/>
      <c r="T79" s="457"/>
      <c r="U79" s="457"/>
      <c r="V79" s="457"/>
      <c r="W79" s="457"/>
    </row>
    <row r="80" spans="1:23" ht="16.5" customHeight="1" x14ac:dyDescent="0.25">
      <c r="A80" s="445">
        <v>11</v>
      </c>
      <c r="B80" s="445"/>
      <c r="C80" s="446">
        <v>5</v>
      </c>
      <c r="D80" s="447" t="s">
        <v>619</v>
      </c>
      <c r="E80" s="453" t="s">
        <v>617</v>
      </c>
      <c r="F80" s="449">
        <v>4</v>
      </c>
      <c r="G80" s="449">
        <v>0</v>
      </c>
      <c r="H80" s="449">
        <v>0</v>
      </c>
      <c r="I80" s="458" t="s">
        <v>697</v>
      </c>
      <c r="J80" s="455">
        <v>4</v>
      </c>
      <c r="K80" s="456">
        <f t="shared" si="22"/>
        <v>0</v>
      </c>
      <c r="L80" s="457"/>
      <c r="M80" s="457"/>
      <c r="N80" s="457"/>
      <c r="O80" s="457"/>
      <c r="P80" s="457"/>
      <c r="Q80" s="457"/>
      <c r="R80" s="457"/>
      <c r="S80" s="457"/>
      <c r="T80" s="457"/>
      <c r="U80" s="457"/>
      <c r="V80" s="457"/>
      <c r="W80" s="457"/>
    </row>
    <row r="81" spans="1:23" ht="16.5" customHeight="1" x14ac:dyDescent="0.25">
      <c r="A81" s="445">
        <v>11</v>
      </c>
      <c r="B81" s="445"/>
      <c r="C81" s="446">
        <v>5</v>
      </c>
      <c r="D81" s="447" t="s">
        <v>619</v>
      </c>
      <c r="E81" s="453" t="s">
        <v>617</v>
      </c>
      <c r="F81" s="449" t="s">
        <v>661</v>
      </c>
      <c r="G81" s="449">
        <v>0</v>
      </c>
      <c r="H81" s="449">
        <v>0</v>
      </c>
      <c r="I81" s="458" t="s">
        <v>698</v>
      </c>
      <c r="J81" s="455">
        <v>4</v>
      </c>
      <c r="K81" s="456">
        <f t="shared" si="22"/>
        <v>2800.1679999999997</v>
      </c>
      <c r="L81" s="457">
        <v>6.6110000000000007</v>
      </c>
      <c r="M81" s="457">
        <v>13.288000000000002</v>
      </c>
      <c r="N81" s="457">
        <v>18.557000000000002</v>
      </c>
      <c r="O81" s="457">
        <v>14.421000000000001</v>
      </c>
      <c r="P81" s="457">
        <v>504.24</v>
      </c>
      <c r="Q81" s="457">
        <v>11.924000000000001</v>
      </c>
      <c r="R81" s="457">
        <v>17.127000000000002</v>
      </c>
      <c r="S81" s="457">
        <v>0</v>
      </c>
      <c r="T81" s="457">
        <v>1360</v>
      </c>
      <c r="U81" s="457">
        <v>18</v>
      </c>
      <c r="V81" s="457">
        <v>19</v>
      </c>
      <c r="W81" s="457">
        <v>817</v>
      </c>
    </row>
    <row r="82" spans="1:23" ht="46.5" customHeight="1" x14ac:dyDescent="0.25">
      <c r="A82" s="445">
        <v>11</v>
      </c>
      <c r="B82" s="445"/>
      <c r="C82" s="446">
        <v>5</v>
      </c>
      <c r="D82" s="447" t="s">
        <v>644</v>
      </c>
      <c r="E82" s="453" t="s">
        <v>617</v>
      </c>
      <c r="F82" s="449">
        <v>0</v>
      </c>
      <c r="G82" s="449">
        <v>0</v>
      </c>
      <c r="H82" s="449">
        <v>0</v>
      </c>
      <c r="I82" s="450" t="s">
        <v>699</v>
      </c>
      <c r="J82" s="451">
        <v>2</v>
      </c>
      <c r="K82" s="444">
        <f t="shared" si="22"/>
        <v>0</v>
      </c>
      <c r="L82" s="444">
        <f>L83</f>
        <v>0</v>
      </c>
      <c r="M82" s="444">
        <f t="shared" ref="M82:W82" si="25">M83</f>
        <v>0</v>
      </c>
      <c r="N82" s="444">
        <f t="shared" si="25"/>
        <v>0</v>
      </c>
      <c r="O82" s="444">
        <f t="shared" si="25"/>
        <v>0</v>
      </c>
      <c r="P82" s="444">
        <f t="shared" si="25"/>
        <v>0</v>
      </c>
      <c r="Q82" s="444">
        <f t="shared" si="25"/>
        <v>0</v>
      </c>
      <c r="R82" s="444">
        <f t="shared" si="25"/>
        <v>0</v>
      </c>
      <c r="S82" s="444">
        <f t="shared" si="25"/>
        <v>0</v>
      </c>
      <c r="T82" s="444">
        <f t="shared" si="25"/>
        <v>0</v>
      </c>
      <c r="U82" s="444">
        <f t="shared" si="25"/>
        <v>0</v>
      </c>
      <c r="V82" s="444">
        <f t="shared" si="25"/>
        <v>0</v>
      </c>
      <c r="W82" s="444">
        <f t="shared" si="25"/>
        <v>0</v>
      </c>
    </row>
    <row r="83" spans="1:23" ht="38.25" customHeight="1" x14ac:dyDescent="0.25">
      <c r="A83" s="445">
        <v>11</v>
      </c>
      <c r="B83" s="445"/>
      <c r="C83" s="446">
        <v>5</v>
      </c>
      <c r="D83" s="447" t="s">
        <v>644</v>
      </c>
      <c r="E83" s="453" t="s">
        <v>617</v>
      </c>
      <c r="F83" s="449">
        <v>1</v>
      </c>
      <c r="G83" s="449">
        <v>0</v>
      </c>
      <c r="H83" s="449">
        <v>0</v>
      </c>
      <c r="I83" s="458" t="s">
        <v>700</v>
      </c>
      <c r="J83" s="455">
        <v>4</v>
      </c>
      <c r="K83" s="456">
        <f t="shared" si="22"/>
        <v>0</v>
      </c>
      <c r="L83" s="457"/>
      <c r="M83" s="457"/>
      <c r="N83" s="457"/>
      <c r="O83" s="457"/>
      <c r="P83" s="457"/>
      <c r="Q83" s="457"/>
      <c r="R83" s="457"/>
      <c r="S83" s="457"/>
      <c r="T83" s="457"/>
      <c r="U83" s="457"/>
      <c r="V83" s="457"/>
      <c r="W83" s="457"/>
    </row>
    <row r="84" spans="1:23" ht="15.75" customHeight="1" x14ac:dyDescent="0.25">
      <c r="A84" s="445">
        <v>11</v>
      </c>
      <c r="B84" s="445"/>
      <c r="C84" s="446">
        <v>6</v>
      </c>
      <c r="D84" s="447" t="s">
        <v>617</v>
      </c>
      <c r="E84" s="453" t="s">
        <v>617</v>
      </c>
      <c r="F84" s="449">
        <v>0</v>
      </c>
      <c r="G84" s="449">
        <v>0</v>
      </c>
      <c r="H84" s="449">
        <v>0</v>
      </c>
      <c r="I84" s="450" t="s">
        <v>701</v>
      </c>
      <c r="J84" s="451">
        <v>1</v>
      </c>
      <c r="K84" s="444">
        <f t="shared" si="22"/>
        <v>930933</v>
      </c>
      <c r="L84" s="444">
        <f>L85+L100+L108+L111</f>
        <v>15785</v>
      </c>
      <c r="M84" s="444">
        <f t="shared" ref="M84:W84" si="26">M85+M100+M108+M111</f>
        <v>117100</v>
      </c>
      <c r="N84" s="444">
        <f t="shared" si="26"/>
        <v>78347</v>
      </c>
      <c r="O84" s="444">
        <f t="shared" si="26"/>
        <v>109136</v>
      </c>
      <c r="P84" s="444">
        <f t="shared" si="26"/>
        <v>96022</v>
      </c>
      <c r="Q84" s="444">
        <f t="shared" si="26"/>
        <v>146286</v>
      </c>
      <c r="R84" s="444">
        <f t="shared" si="26"/>
        <v>128612</v>
      </c>
      <c r="S84" s="444">
        <f t="shared" si="26"/>
        <v>118354</v>
      </c>
      <c r="T84" s="444">
        <f t="shared" si="26"/>
        <v>45905</v>
      </c>
      <c r="U84" s="444">
        <f t="shared" si="26"/>
        <v>21395</v>
      </c>
      <c r="V84" s="444">
        <f t="shared" si="26"/>
        <v>30740</v>
      </c>
      <c r="W84" s="444">
        <f t="shared" si="26"/>
        <v>23251</v>
      </c>
    </row>
    <row r="85" spans="1:23" ht="15.75" customHeight="1" x14ac:dyDescent="0.25">
      <c r="A85" s="445">
        <v>11</v>
      </c>
      <c r="B85" s="445"/>
      <c r="C85" s="446">
        <v>6</v>
      </c>
      <c r="D85" s="447" t="s">
        <v>619</v>
      </c>
      <c r="E85" s="453" t="s">
        <v>617</v>
      </c>
      <c r="F85" s="449">
        <v>0</v>
      </c>
      <c r="G85" s="449">
        <v>0</v>
      </c>
      <c r="H85" s="449">
        <v>0</v>
      </c>
      <c r="I85" s="450" t="s">
        <v>702</v>
      </c>
      <c r="J85" s="451">
        <v>2</v>
      </c>
      <c r="K85" s="444">
        <f t="shared" si="22"/>
        <v>930933</v>
      </c>
      <c r="L85" s="444">
        <f>SUM(L86:L99)</f>
        <v>15785</v>
      </c>
      <c r="M85" s="444">
        <f t="shared" ref="M85:W85" si="27">SUM(M86:M99)</f>
        <v>117100</v>
      </c>
      <c r="N85" s="444">
        <f t="shared" si="27"/>
        <v>78347</v>
      </c>
      <c r="O85" s="444">
        <f t="shared" si="27"/>
        <v>109136</v>
      </c>
      <c r="P85" s="444">
        <f t="shared" si="27"/>
        <v>96022</v>
      </c>
      <c r="Q85" s="444">
        <f t="shared" si="27"/>
        <v>146286</v>
      </c>
      <c r="R85" s="444">
        <f t="shared" si="27"/>
        <v>128612</v>
      </c>
      <c r="S85" s="444">
        <f t="shared" si="27"/>
        <v>118354</v>
      </c>
      <c r="T85" s="444">
        <f t="shared" si="27"/>
        <v>45905</v>
      </c>
      <c r="U85" s="444">
        <f t="shared" si="27"/>
        <v>21395</v>
      </c>
      <c r="V85" s="444">
        <f t="shared" si="27"/>
        <v>30740</v>
      </c>
      <c r="W85" s="444">
        <f t="shared" si="27"/>
        <v>23251</v>
      </c>
    </row>
    <row r="86" spans="1:23" ht="30" customHeight="1" x14ac:dyDescent="0.25">
      <c r="A86" s="445">
        <v>11</v>
      </c>
      <c r="B86" s="445"/>
      <c r="C86" s="446">
        <v>6</v>
      </c>
      <c r="D86" s="446">
        <v>1</v>
      </c>
      <c r="E86" s="449">
        <v>0</v>
      </c>
      <c r="F86" s="449">
        <v>5</v>
      </c>
      <c r="G86" s="449">
        <v>0</v>
      </c>
      <c r="H86" s="449">
        <v>0</v>
      </c>
      <c r="I86" s="458" t="s">
        <v>703</v>
      </c>
      <c r="J86" s="455">
        <v>4</v>
      </c>
      <c r="K86" s="456">
        <f t="shared" si="22"/>
        <v>0</v>
      </c>
      <c r="L86" s="457"/>
      <c r="M86" s="457"/>
      <c r="N86" s="457"/>
      <c r="O86" s="457"/>
      <c r="P86" s="457"/>
      <c r="Q86" s="457"/>
      <c r="R86" s="457"/>
      <c r="S86" s="457"/>
      <c r="T86" s="457"/>
      <c r="U86" s="457"/>
      <c r="V86" s="457"/>
      <c r="W86" s="457"/>
    </row>
    <row r="87" spans="1:23" ht="31.5" customHeight="1" x14ac:dyDescent="0.25">
      <c r="A87" s="445">
        <v>11</v>
      </c>
      <c r="B87" s="445"/>
      <c r="C87" s="446">
        <v>6</v>
      </c>
      <c r="D87" s="446">
        <v>1</v>
      </c>
      <c r="E87" s="449">
        <v>0</v>
      </c>
      <c r="F87" s="449">
        <v>6</v>
      </c>
      <c r="G87" s="449">
        <v>0</v>
      </c>
      <c r="H87" s="449">
        <v>0</v>
      </c>
      <c r="I87" s="458" t="s">
        <v>704</v>
      </c>
      <c r="J87" s="455">
        <v>4</v>
      </c>
      <c r="K87" s="456">
        <f t="shared" si="22"/>
        <v>0</v>
      </c>
      <c r="L87" s="457"/>
      <c r="M87" s="457"/>
      <c r="N87" s="457"/>
      <c r="O87" s="457"/>
      <c r="P87" s="457"/>
      <c r="Q87" s="457"/>
      <c r="R87" s="457"/>
      <c r="S87" s="457"/>
      <c r="T87" s="457"/>
      <c r="U87" s="457"/>
      <c r="V87" s="457"/>
      <c r="W87" s="457"/>
    </row>
    <row r="88" spans="1:23" ht="33" customHeight="1" x14ac:dyDescent="0.25">
      <c r="A88" s="445">
        <v>11</v>
      </c>
      <c r="B88" s="445"/>
      <c r="C88" s="446">
        <v>6</v>
      </c>
      <c r="D88" s="446">
        <v>1</v>
      </c>
      <c r="E88" s="449">
        <v>1</v>
      </c>
      <c r="F88" s="449">
        <v>0</v>
      </c>
      <c r="G88" s="449">
        <v>0</v>
      </c>
      <c r="H88" s="449">
        <v>0</v>
      </c>
      <c r="I88" s="458" t="s">
        <v>705</v>
      </c>
      <c r="J88" s="455">
        <v>4</v>
      </c>
      <c r="K88" s="456">
        <f t="shared" si="22"/>
        <v>0</v>
      </c>
      <c r="L88" s="457"/>
      <c r="M88" s="457"/>
      <c r="N88" s="457"/>
      <c r="O88" s="457"/>
      <c r="P88" s="457"/>
      <c r="Q88" s="457"/>
      <c r="R88" s="457"/>
      <c r="S88" s="457"/>
      <c r="T88" s="457"/>
      <c r="U88" s="457"/>
      <c r="V88" s="457"/>
      <c r="W88" s="457"/>
    </row>
    <row r="89" spans="1:23" ht="21" customHeight="1" x14ac:dyDescent="0.25">
      <c r="A89" s="445">
        <v>11</v>
      </c>
      <c r="B89" s="445"/>
      <c r="C89" s="446">
        <v>6</v>
      </c>
      <c r="D89" s="446">
        <v>1</v>
      </c>
      <c r="E89" s="449">
        <v>1</v>
      </c>
      <c r="F89" s="449">
        <v>1</v>
      </c>
      <c r="G89" s="449">
        <v>0</v>
      </c>
      <c r="H89" s="449">
        <v>0</v>
      </c>
      <c r="I89" s="458" t="s">
        <v>706</v>
      </c>
      <c r="J89" s="455">
        <v>4</v>
      </c>
      <c r="K89" s="456">
        <f t="shared" si="22"/>
        <v>0</v>
      </c>
      <c r="L89" s="457"/>
      <c r="M89" s="457"/>
      <c r="N89" s="457"/>
      <c r="O89" s="457"/>
      <c r="P89" s="457"/>
      <c r="Q89" s="457"/>
      <c r="R89" s="457"/>
      <c r="S89" s="457"/>
      <c r="T89" s="457"/>
      <c r="U89" s="457"/>
      <c r="V89" s="457"/>
      <c r="W89" s="457"/>
    </row>
    <row r="90" spans="1:23" ht="21" customHeight="1" x14ac:dyDescent="0.25">
      <c r="A90" s="445">
        <v>11</v>
      </c>
      <c r="B90" s="445"/>
      <c r="C90" s="446">
        <v>6</v>
      </c>
      <c r="D90" s="446">
        <v>1</v>
      </c>
      <c r="E90" s="449">
        <v>1</v>
      </c>
      <c r="F90" s="449">
        <v>2</v>
      </c>
      <c r="G90" s="449">
        <v>0</v>
      </c>
      <c r="H90" s="449">
        <v>0</v>
      </c>
      <c r="I90" s="458" t="s">
        <v>707</v>
      </c>
      <c r="J90" s="455">
        <v>4</v>
      </c>
      <c r="K90" s="456">
        <f t="shared" si="22"/>
        <v>0</v>
      </c>
      <c r="L90" s="457"/>
      <c r="M90" s="457"/>
      <c r="N90" s="457"/>
      <c r="O90" s="457"/>
      <c r="P90" s="457"/>
      <c r="Q90" s="457"/>
      <c r="R90" s="457"/>
      <c r="S90" s="457"/>
      <c r="T90" s="457"/>
      <c r="U90" s="457"/>
      <c r="V90" s="457"/>
      <c r="W90" s="457"/>
    </row>
    <row r="91" spans="1:23" ht="21" customHeight="1" x14ac:dyDescent="0.25">
      <c r="A91" s="445">
        <v>11</v>
      </c>
      <c r="B91" s="445"/>
      <c r="C91" s="446">
        <v>6</v>
      </c>
      <c r="D91" s="446">
        <v>1</v>
      </c>
      <c r="E91" s="449">
        <v>1</v>
      </c>
      <c r="F91" s="449">
        <v>3</v>
      </c>
      <c r="G91" s="449">
        <v>0</v>
      </c>
      <c r="H91" s="449">
        <v>0</v>
      </c>
      <c r="I91" s="458" t="s">
        <v>708</v>
      </c>
      <c r="J91" s="455">
        <v>4</v>
      </c>
      <c r="K91" s="456">
        <f t="shared" si="22"/>
        <v>0</v>
      </c>
      <c r="L91" s="457"/>
      <c r="M91" s="457"/>
      <c r="N91" s="457"/>
      <c r="O91" s="457"/>
      <c r="P91" s="457"/>
      <c r="Q91" s="457"/>
      <c r="R91" s="457"/>
      <c r="S91" s="457"/>
      <c r="T91" s="457"/>
      <c r="U91" s="457"/>
      <c r="V91" s="457"/>
      <c r="W91" s="457"/>
    </row>
    <row r="92" spans="1:23" ht="21" customHeight="1" x14ac:dyDescent="0.25">
      <c r="A92" s="445">
        <v>11</v>
      </c>
      <c r="B92" s="445"/>
      <c r="C92" s="446">
        <v>6</v>
      </c>
      <c r="D92" s="446">
        <v>1</v>
      </c>
      <c r="E92" s="449">
        <v>1</v>
      </c>
      <c r="F92" s="449">
        <v>4</v>
      </c>
      <c r="G92" s="449">
        <v>0</v>
      </c>
      <c r="H92" s="449">
        <v>0</v>
      </c>
      <c r="I92" s="458" t="s">
        <v>709</v>
      </c>
      <c r="J92" s="455">
        <v>4</v>
      </c>
      <c r="K92" s="456">
        <f t="shared" si="22"/>
        <v>0</v>
      </c>
      <c r="L92" s="457"/>
      <c r="M92" s="457"/>
      <c r="N92" s="457"/>
      <c r="O92" s="457"/>
      <c r="P92" s="457"/>
      <c r="Q92" s="457"/>
      <c r="R92" s="457"/>
      <c r="S92" s="457"/>
      <c r="T92" s="457"/>
      <c r="U92" s="457"/>
      <c r="V92" s="457"/>
      <c r="W92" s="457"/>
    </row>
    <row r="93" spans="1:23" ht="21" customHeight="1" x14ac:dyDescent="0.25">
      <c r="A93" s="445">
        <v>11</v>
      </c>
      <c r="B93" s="445"/>
      <c r="C93" s="446">
        <v>6</v>
      </c>
      <c r="D93" s="446">
        <v>1</v>
      </c>
      <c r="E93" s="449">
        <v>1</v>
      </c>
      <c r="F93" s="449">
        <v>7</v>
      </c>
      <c r="G93" s="449">
        <v>0</v>
      </c>
      <c r="H93" s="449">
        <v>0</v>
      </c>
      <c r="I93" s="458" t="s">
        <v>710</v>
      </c>
      <c r="J93" s="455">
        <v>4</v>
      </c>
      <c r="K93" s="456">
        <f t="shared" si="22"/>
        <v>0</v>
      </c>
      <c r="L93" s="457"/>
      <c r="M93" s="457"/>
      <c r="N93" s="457"/>
      <c r="O93" s="457"/>
      <c r="P93" s="457"/>
      <c r="Q93" s="457"/>
      <c r="R93" s="457"/>
      <c r="S93" s="457"/>
      <c r="T93" s="457"/>
      <c r="U93" s="457"/>
      <c r="V93" s="457"/>
      <c r="W93" s="457"/>
    </row>
    <row r="94" spans="1:23" ht="21" customHeight="1" x14ac:dyDescent="0.25">
      <c r="A94" s="445">
        <v>11</v>
      </c>
      <c r="B94" s="445"/>
      <c r="C94" s="446">
        <v>6</v>
      </c>
      <c r="D94" s="446">
        <v>1</v>
      </c>
      <c r="E94" s="449">
        <v>1</v>
      </c>
      <c r="F94" s="449">
        <v>8</v>
      </c>
      <c r="G94" s="449">
        <v>0</v>
      </c>
      <c r="H94" s="449">
        <v>0</v>
      </c>
      <c r="I94" s="458" t="s">
        <v>711</v>
      </c>
      <c r="J94" s="455">
        <v>4</v>
      </c>
      <c r="K94" s="456">
        <f t="shared" si="22"/>
        <v>0</v>
      </c>
      <c r="L94" s="457"/>
      <c r="M94" s="457"/>
      <c r="N94" s="457"/>
      <c r="O94" s="457"/>
      <c r="P94" s="457"/>
      <c r="Q94" s="457"/>
      <c r="R94" s="457"/>
      <c r="S94" s="457"/>
      <c r="T94" s="457"/>
      <c r="U94" s="457"/>
      <c r="V94" s="457"/>
      <c r="W94" s="457"/>
    </row>
    <row r="95" spans="1:23" ht="45" customHeight="1" x14ac:dyDescent="0.25">
      <c r="A95" s="445">
        <v>11</v>
      </c>
      <c r="B95" s="445"/>
      <c r="C95" s="446">
        <v>6</v>
      </c>
      <c r="D95" s="446">
        <v>1</v>
      </c>
      <c r="E95" s="449">
        <v>2</v>
      </c>
      <c r="F95" s="449">
        <v>1</v>
      </c>
      <c r="G95" s="449">
        <v>0</v>
      </c>
      <c r="H95" s="449">
        <v>0</v>
      </c>
      <c r="I95" s="458" t="s">
        <v>712</v>
      </c>
      <c r="J95" s="455">
        <v>4</v>
      </c>
      <c r="K95" s="456">
        <f t="shared" si="22"/>
        <v>0</v>
      </c>
      <c r="L95" s="457"/>
      <c r="M95" s="457"/>
      <c r="N95" s="457"/>
      <c r="O95" s="457"/>
      <c r="P95" s="457"/>
      <c r="Q95" s="457"/>
      <c r="R95" s="457"/>
      <c r="S95" s="457"/>
      <c r="T95" s="457"/>
      <c r="U95" s="457"/>
      <c r="V95" s="457"/>
      <c r="W95" s="457"/>
    </row>
    <row r="96" spans="1:23" ht="45" customHeight="1" x14ac:dyDescent="0.25">
      <c r="A96" s="445">
        <v>11</v>
      </c>
      <c r="B96" s="445"/>
      <c r="C96" s="446">
        <v>6</v>
      </c>
      <c r="D96" s="446">
        <v>1</v>
      </c>
      <c r="E96" s="449">
        <v>2</v>
      </c>
      <c r="F96" s="449">
        <v>4</v>
      </c>
      <c r="G96" s="449">
        <v>0</v>
      </c>
      <c r="H96" s="449">
        <v>0</v>
      </c>
      <c r="I96" s="458" t="s">
        <v>713</v>
      </c>
      <c r="J96" s="455">
        <v>4</v>
      </c>
      <c r="K96" s="456">
        <f t="shared" si="22"/>
        <v>0</v>
      </c>
      <c r="L96" s="457"/>
      <c r="M96" s="457"/>
      <c r="N96" s="457"/>
      <c r="O96" s="457"/>
      <c r="P96" s="457"/>
      <c r="Q96" s="457"/>
      <c r="R96" s="457"/>
      <c r="S96" s="457"/>
      <c r="T96" s="457"/>
      <c r="U96" s="457"/>
      <c r="V96" s="457"/>
      <c r="W96" s="457"/>
    </row>
    <row r="97" spans="1:23" ht="22.5" customHeight="1" x14ac:dyDescent="0.25">
      <c r="A97" s="445">
        <v>11</v>
      </c>
      <c r="B97" s="445"/>
      <c r="C97" s="446">
        <v>6</v>
      </c>
      <c r="D97" s="446">
        <v>1</v>
      </c>
      <c r="E97" s="449">
        <v>2</v>
      </c>
      <c r="F97" s="449">
        <v>6</v>
      </c>
      <c r="G97" s="449">
        <v>0</v>
      </c>
      <c r="H97" s="449">
        <v>0</v>
      </c>
      <c r="I97" s="458" t="s">
        <v>714</v>
      </c>
      <c r="J97" s="455">
        <v>4</v>
      </c>
      <c r="K97" s="456">
        <f t="shared" si="22"/>
        <v>0</v>
      </c>
      <c r="L97" s="457"/>
      <c r="M97" s="457"/>
      <c r="N97" s="457"/>
      <c r="O97" s="457"/>
      <c r="P97" s="457"/>
      <c r="Q97" s="457"/>
      <c r="R97" s="457"/>
      <c r="S97" s="457"/>
      <c r="T97" s="457"/>
      <c r="U97" s="457"/>
      <c r="V97" s="457"/>
      <c r="W97" s="457"/>
    </row>
    <row r="98" spans="1:23" ht="22.5" customHeight="1" x14ac:dyDescent="0.25">
      <c r="A98" s="445">
        <v>11</v>
      </c>
      <c r="B98" s="445"/>
      <c r="C98" s="446">
        <v>6</v>
      </c>
      <c r="D98" s="446">
        <v>1</v>
      </c>
      <c r="E98" s="449">
        <v>2</v>
      </c>
      <c r="F98" s="449">
        <v>7</v>
      </c>
      <c r="G98" s="449">
        <v>0</v>
      </c>
      <c r="H98" s="449">
        <v>0</v>
      </c>
      <c r="I98" s="458" t="s">
        <v>715</v>
      </c>
      <c r="J98" s="455">
        <v>4</v>
      </c>
      <c r="K98" s="456">
        <f t="shared" si="22"/>
        <v>0</v>
      </c>
      <c r="L98" s="457"/>
      <c r="M98" s="457"/>
      <c r="N98" s="457"/>
      <c r="O98" s="457"/>
      <c r="P98" s="457"/>
      <c r="Q98" s="457"/>
      <c r="R98" s="457"/>
      <c r="S98" s="457"/>
      <c r="T98" s="457"/>
      <c r="U98" s="457"/>
      <c r="V98" s="457"/>
      <c r="W98" s="457"/>
    </row>
    <row r="99" spans="1:23" ht="18.75" customHeight="1" x14ac:dyDescent="0.25">
      <c r="A99" s="445">
        <v>11</v>
      </c>
      <c r="B99" s="445"/>
      <c r="C99" s="446">
        <v>6</v>
      </c>
      <c r="D99" s="446">
        <v>1</v>
      </c>
      <c r="E99" s="449">
        <v>2</v>
      </c>
      <c r="F99" s="449">
        <v>9</v>
      </c>
      <c r="G99" s="449">
        <v>0</v>
      </c>
      <c r="H99" s="449">
        <v>0</v>
      </c>
      <c r="I99" s="458" t="s">
        <v>716</v>
      </c>
      <c r="J99" s="455">
        <v>4</v>
      </c>
      <c r="K99" s="456">
        <f t="shared" si="22"/>
        <v>930933</v>
      </c>
      <c r="L99" s="457">
        <v>15785</v>
      </c>
      <c r="M99" s="457">
        <f>52100+65000</f>
        <v>117100</v>
      </c>
      <c r="N99" s="457">
        <f>13347+65000</f>
        <v>78347</v>
      </c>
      <c r="O99" s="457">
        <f>44136+65000</f>
        <v>109136</v>
      </c>
      <c r="P99" s="457">
        <f>31022+65000</f>
        <v>96022</v>
      </c>
      <c r="Q99" s="457">
        <f>81286+65000</f>
        <v>146286</v>
      </c>
      <c r="R99" s="457">
        <f>63612+65000</f>
        <v>128612</v>
      </c>
      <c r="S99" s="457">
        <f>53354+65000</f>
        <v>118354</v>
      </c>
      <c r="T99" s="457">
        <v>45905</v>
      </c>
      <c r="U99" s="457">
        <v>21395</v>
      </c>
      <c r="V99" s="457">
        <v>30740</v>
      </c>
      <c r="W99" s="457">
        <v>23251</v>
      </c>
    </row>
    <row r="100" spans="1:23" ht="15.75" customHeight="1" x14ac:dyDescent="0.25">
      <c r="A100" s="445">
        <v>11</v>
      </c>
      <c r="B100" s="445"/>
      <c r="C100" s="446">
        <v>6</v>
      </c>
      <c r="D100" s="447" t="s">
        <v>622</v>
      </c>
      <c r="E100" s="453" t="s">
        <v>617</v>
      </c>
      <c r="F100" s="449">
        <v>0</v>
      </c>
      <c r="G100" s="449">
        <v>0</v>
      </c>
      <c r="H100" s="449">
        <v>0</v>
      </c>
      <c r="I100" s="450" t="s">
        <v>717</v>
      </c>
      <c r="J100" s="451">
        <v>2</v>
      </c>
      <c r="K100" s="444">
        <f t="shared" si="22"/>
        <v>0</v>
      </c>
      <c r="L100" s="444">
        <f>SUM(L101:L107)</f>
        <v>0</v>
      </c>
      <c r="M100" s="444">
        <f t="shared" ref="M100:W100" si="28">SUM(M101:M107)</f>
        <v>0</v>
      </c>
      <c r="N100" s="444">
        <f t="shared" si="28"/>
        <v>0</v>
      </c>
      <c r="O100" s="444">
        <f t="shared" si="28"/>
        <v>0</v>
      </c>
      <c r="P100" s="444">
        <f t="shared" si="28"/>
        <v>0</v>
      </c>
      <c r="Q100" s="444">
        <f t="shared" si="28"/>
        <v>0</v>
      </c>
      <c r="R100" s="444">
        <f t="shared" si="28"/>
        <v>0</v>
      </c>
      <c r="S100" s="444">
        <f t="shared" si="28"/>
        <v>0</v>
      </c>
      <c r="T100" s="444">
        <f t="shared" si="28"/>
        <v>0</v>
      </c>
      <c r="U100" s="444">
        <f t="shared" si="28"/>
        <v>0</v>
      </c>
      <c r="V100" s="444">
        <f t="shared" si="28"/>
        <v>0</v>
      </c>
      <c r="W100" s="444">
        <f t="shared" si="28"/>
        <v>0</v>
      </c>
    </row>
    <row r="101" spans="1:23" ht="24" customHeight="1" x14ac:dyDescent="0.25">
      <c r="A101" s="445">
        <v>11</v>
      </c>
      <c r="B101" s="445"/>
      <c r="C101" s="446">
        <v>6</v>
      </c>
      <c r="D101" s="446" t="s">
        <v>622</v>
      </c>
      <c r="E101" s="449">
        <v>0</v>
      </c>
      <c r="F101" s="449">
        <v>1</v>
      </c>
      <c r="G101" s="449">
        <v>0</v>
      </c>
      <c r="H101" s="449">
        <v>0</v>
      </c>
      <c r="I101" s="458" t="s">
        <v>718</v>
      </c>
      <c r="J101" s="455">
        <v>4</v>
      </c>
      <c r="K101" s="456">
        <f t="shared" si="22"/>
        <v>0</v>
      </c>
      <c r="L101" s="457"/>
      <c r="M101" s="457"/>
      <c r="N101" s="457"/>
      <c r="O101" s="457"/>
      <c r="P101" s="457"/>
      <c r="Q101" s="457"/>
      <c r="R101" s="457"/>
      <c r="S101" s="457"/>
      <c r="T101" s="457"/>
      <c r="U101" s="457"/>
      <c r="V101" s="457"/>
      <c r="W101" s="457"/>
    </row>
    <row r="102" spans="1:23" ht="24" customHeight="1" x14ac:dyDescent="0.25">
      <c r="A102" s="445">
        <v>11</v>
      </c>
      <c r="B102" s="445"/>
      <c r="C102" s="446">
        <v>6</v>
      </c>
      <c r="D102" s="446" t="s">
        <v>622</v>
      </c>
      <c r="E102" s="449">
        <v>0</v>
      </c>
      <c r="F102" s="449">
        <v>2</v>
      </c>
      <c r="G102" s="449">
        <v>0</v>
      </c>
      <c r="H102" s="449">
        <v>0</v>
      </c>
      <c r="I102" s="458" t="s">
        <v>719</v>
      </c>
      <c r="J102" s="455">
        <v>4</v>
      </c>
      <c r="K102" s="456">
        <f t="shared" si="22"/>
        <v>0</v>
      </c>
      <c r="L102" s="457"/>
      <c r="M102" s="457"/>
      <c r="N102" s="457"/>
      <c r="O102" s="457"/>
      <c r="P102" s="457"/>
      <c r="Q102" s="457"/>
      <c r="R102" s="457"/>
      <c r="S102" s="457"/>
      <c r="T102" s="457"/>
      <c r="U102" s="457"/>
      <c r="V102" s="457"/>
      <c r="W102" s="457"/>
    </row>
    <row r="103" spans="1:23" ht="24" customHeight="1" x14ac:dyDescent="0.25">
      <c r="A103" s="445">
        <v>11</v>
      </c>
      <c r="B103" s="445"/>
      <c r="C103" s="446">
        <v>6</v>
      </c>
      <c r="D103" s="446" t="s">
        <v>622</v>
      </c>
      <c r="E103" s="449">
        <v>0</v>
      </c>
      <c r="F103" s="449">
        <v>3</v>
      </c>
      <c r="G103" s="449">
        <v>0</v>
      </c>
      <c r="H103" s="449">
        <v>0</v>
      </c>
      <c r="I103" s="458" t="s">
        <v>720</v>
      </c>
      <c r="J103" s="455">
        <v>4</v>
      </c>
      <c r="K103" s="456">
        <f t="shared" si="22"/>
        <v>0</v>
      </c>
      <c r="L103" s="457"/>
      <c r="M103" s="457"/>
      <c r="N103" s="457"/>
      <c r="O103" s="457"/>
      <c r="P103" s="457"/>
      <c r="Q103" s="457"/>
      <c r="R103" s="457"/>
      <c r="S103" s="457"/>
      <c r="T103" s="457"/>
      <c r="U103" s="457"/>
      <c r="V103" s="457"/>
      <c r="W103" s="457"/>
    </row>
    <row r="104" spans="1:23" ht="24" customHeight="1" x14ac:dyDescent="0.25">
      <c r="A104" s="445">
        <v>11</v>
      </c>
      <c r="B104" s="445"/>
      <c r="C104" s="446">
        <v>6</v>
      </c>
      <c r="D104" s="446" t="s">
        <v>622</v>
      </c>
      <c r="E104" s="449">
        <v>0</v>
      </c>
      <c r="F104" s="449">
        <v>4</v>
      </c>
      <c r="G104" s="449">
        <v>0</v>
      </c>
      <c r="H104" s="449">
        <v>0</v>
      </c>
      <c r="I104" s="458" t="s">
        <v>721</v>
      </c>
      <c r="J104" s="455">
        <v>4</v>
      </c>
      <c r="K104" s="456">
        <f t="shared" si="22"/>
        <v>0</v>
      </c>
      <c r="L104" s="457"/>
      <c r="M104" s="457"/>
      <c r="N104" s="457"/>
      <c r="O104" s="457"/>
      <c r="P104" s="457"/>
      <c r="Q104" s="457"/>
      <c r="R104" s="457"/>
      <c r="S104" s="457"/>
      <c r="T104" s="457"/>
      <c r="U104" s="457"/>
      <c r="V104" s="457"/>
      <c r="W104" s="457"/>
    </row>
    <row r="105" spans="1:23" ht="24" customHeight="1" x14ac:dyDescent="0.25">
      <c r="A105" s="445">
        <v>11</v>
      </c>
      <c r="B105" s="445"/>
      <c r="C105" s="446">
        <v>6</v>
      </c>
      <c r="D105" s="446" t="s">
        <v>622</v>
      </c>
      <c r="E105" s="449">
        <v>0</v>
      </c>
      <c r="F105" s="449">
        <v>5</v>
      </c>
      <c r="G105" s="449">
        <v>0</v>
      </c>
      <c r="H105" s="449">
        <v>0</v>
      </c>
      <c r="I105" s="458" t="s">
        <v>722</v>
      </c>
      <c r="J105" s="455">
        <v>4</v>
      </c>
      <c r="K105" s="456">
        <f t="shared" si="22"/>
        <v>0</v>
      </c>
      <c r="L105" s="457"/>
      <c r="M105" s="457"/>
      <c r="N105" s="457"/>
      <c r="O105" s="457"/>
      <c r="P105" s="457"/>
      <c r="Q105" s="457"/>
      <c r="R105" s="457"/>
      <c r="S105" s="457"/>
      <c r="T105" s="457"/>
      <c r="U105" s="457"/>
      <c r="V105" s="457"/>
      <c r="W105" s="457"/>
    </row>
    <row r="106" spans="1:23" ht="24" customHeight="1" x14ac:dyDescent="0.25">
      <c r="A106" s="445">
        <v>11</v>
      </c>
      <c r="B106" s="445"/>
      <c r="C106" s="446">
        <v>6</v>
      </c>
      <c r="D106" s="446" t="s">
        <v>622</v>
      </c>
      <c r="E106" s="449">
        <v>0</v>
      </c>
      <c r="F106" s="449">
        <v>6</v>
      </c>
      <c r="G106" s="449">
        <v>0</v>
      </c>
      <c r="H106" s="449">
        <v>0</v>
      </c>
      <c r="I106" s="458" t="s">
        <v>723</v>
      </c>
      <c r="J106" s="455">
        <v>4</v>
      </c>
      <c r="K106" s="456">
        <f t="shared" si="22"/>
        <v>0</v>
      </c>
      <c r="L106" s="457"/>
      <c r="M106" s="457"/>
      <c r="N106" s="457"/>
      <c r="O106" s="457"/>
      <c r="P106" s="457"/>
      <c r="Q106" s="457"/>
      <c r="R106" s="457"/>
      <c r="S106" s="457"/>
      <c r="T106" s="457"/>
      <c r="U106" s="457"/>
      <c r="V106" s="457"/>
      <c r="W106" s="457"/>
    </row>
    <row r="107" spans="1:23" ht="24" customHeight="1" x14ac:dyDescent="0.25">
      <c r="A107" s="445">
        <v>11</v>
      </c>
      <c r="B107" s="445"/>
      <c r="C107" s="446">
        <v>6</v>
      </c>
      <c r="D107" s="446" t="s">
        <v>622</v>
      </c>
      <c r="E107" s="449">
        <v>0</v>
      </c>
      <c r="F107" s="449">
        <v>7</v>
      </c>
      <c r="G107" s="449">
        <v>0</v>
      </c>
      <c r="H107" s="449">
        <v>0</v>
      </c>
      <c r="I107" s="458" t="s">
        <v>724</v>
      </c>
      <c r="J107" s="455">
        <v>4</v>
      </c>
      <c r="K107" s="456">
        <f t="shared" si="22"/>
        <v>0</v>
      </c>
      <c r="L107" s="457"/>
      <c r="M107" s="457"/>
      <c r="N107" s="457"/>
      <c r="O107" s="457"/>
      <c r="P107" s="457"/>
      <c r="Q107" s="457"/>
      <c r="R107" s="457"/>
      <c r="S107" s="457"/>
      <c r="T107" s="457"/>
      <c r="U107" s="457"/>
      <c r="V107" s="457"/>
      <c r="W107" s="457"/>
    </row>
    <row r="108" spans="1:23" ht="24" customHeight="1" x14ac:dyDescent="0.25">
      <c r="A108" s="445">
        <v>11</v>
      </c>
      <c r="B108" s="445"/>
      <c r="C108" s="446">
        <v>6</v>
      </c>
      <c r="D108" s="447" t="s">
        <v>628</v>
      </c>
      <c r="E108" s="453" t="s">
        <v>617</v>
      </c>
      <c r="F108" s="449">
        <v>0</v>
      </c>
      <c r="G108" s="449">
        <v>0</v>
      </c>
      <c r="H108" s="449">
        <v>0</v>
      </c>
      <c r="I108" s="450" t="s">
        <v>725</v>
      </c>
      <c r="J108" s="451">
        <v>2</v>
      </c>
      <c r="K108" s="444">
        <f t="shared" si="22"/>
        <v>0</v>
      </c>
      <c r="L108" s="444">
        <f>SUM(L109:L110)</f>
        <v>0</v>
      </c>
      <c r="M108" s="444">
        <f t="shared" ref="M108:W108" si="29">SUM(M109:M110)</f>
        <v>0</v>
      </c>
      <c r="N108" s="444">
        <f t="shared" si="29"/>
        <v>0</v>
      </c>
      <c r="O108" s="444">
        <f t="shared" si="29"/>
        <v>0</v>
      </c>
      <c r="P108" s="444">
        <f t="shared" si="29"/>
        <v>0</v>
      </c>
      <c r="Q108" s="444">
        <f t="shared" si="29"/>
        <v>0</v>
      </c>
      <c r="R108" s="444">
        <f t="shared" si="29"/>
        <v>0</v>
      </c>
      <c r="S108" s="444">
        <f t="shared" si="29"/>
        <v>0</v>
      </c>
      <c r="T108" s="444">
        <f t="shared" si="29"/>
        <v>0</v>
      </c>
      <c r="U108" s="444">
        <f t="shared" si="29"/>
        <v>0</v>
      </c>
      <c r="V108" s="444">
        <f t="shared" si="29"/>
        <v>0</v>
      </c>
      <c r="W108" s="444">
        <f t="shared" si="29"/>
        <v>0</v>
      </c>
    </row>
    <row r="109" spans="1:23" ht="24" customHeight="1" x14ac:dyDescent="0.25">
      <c r="A109" s="445">
        <v>11</v>
      </c>
      <c r="B109" s="445"/>
      <c r="C109" s="446">
        <v>6</v>
      </c>
      <c r="D109" s="447" t="s">
        <v>628</v>
      </c>
      <c r="E109" s="449">
        <v>0</v>
      </c>
      <c r="F109" s="449">
        <v>1</v>
      </c>
      <c r="G109" s="449">
        <v>0</v>
      </c>
      <c r="H109" s="449">
        <v>0</v>
      </c>
      <c r="I109" s="458" t="s">
        <v>726</v>
      </c>
      <c r="J109" s="455">
        <v>4</v>
      </c>
      <c r="K109" s="456">
        <f t="shared" si="22"/>
        <v>0</v>
      </c>
      <c r="L109" s="457"/>
      <c r="M109" s="457"/>
      <c r="N109" s="457"/>
      <c r="O109" s="457"/>
      <c r="P109" s="457"/>
      <c r="Q109" s="457"/>
      <c r="R109" s="457"/>
      <c r="S109" s="457"/>
      <c r="T109" s="457"/>
      <c r="U109" s="457"/>
      <c r="V109" s="457"/>
      <c r="W109" s="457"/>
    </row>
    <row r="110" spans="1:23" ht="24" customHeight="1" x14ac:dyDescent="0.25">
      <c r="A110" s="445">
        <v>11</v>
      </c>
      <c r="B110" s="445"/>
      <c r="C110" s="446">
        <v>6</v>
      </c>
      <c r="D110" s="447" t="s">
        <v>628</v>
      </c>
      <c r="E110" s="449">
        <v>0</v>
      </c>
      <c r="F110" s="449">
        <v>2</v>
      </c>
      <c r="G110" s="449">
        <v>0</v>
      </c>
      <c r="H110" s="449">
        <v>0</v>
      </c>
      <c r="I110" s="458" t="s">
        <v>727</v>
      </c>
      <c r="J110" s="455">
        <v>4</v>
      </c>
      <c r="K110" s="456">
        <f t="shared" si="22"/>
        <v>0</v>
      </c>
      <c r="L110" s="457"/>
      <c r="M110" s="457"/>
      <c r="N110" s="457"/>
      <c r="O110" s="457"/>
      <c r="P110" s="457"/>
      <c r="Q110" s="457"/>
      <c r="R110" s="457"/>
      <c r="S110" s="457"/>
      <c r="T110" s="457"/>
      <c r="U110" s="457"/>
      <c r="V110" s="457"/>
      <c r="W110" s="457"/>
    </row>
    <row r="111" spans="1:23" ht="54.75" customHeight="1" x14ac:dyDescent="0.25">
      <c r="A111" s="445">
        <v>11</v>
      </c>
      <c r="B111" s="445"/>
      <c r="C111" s="446">
        <v>6</v>
      </c>
      <c r="D111" s="447" t="s">
        <v>644</v>
      </c>
      <c r="E111" s="453" t="s">
        <v>617</v>
      </c>
      <c r="F111" s="449">
        <v>0</v>
      </c>
      <c r="G111" s="449">
        <v>0</v>
      </c>
      <c r="H111" s="449">
        <v>0</v>
      </c>
      <c r="I111" s="450" t="s">
        <v>728</v>
      </c>
      <c r="J111" s="451">
        <v>2</v>
      </c>
      <c r="K111" s="444">
        <f t="shared" si="22"/>
        <v>0</v>
      </c>
      <c r="L111" s="444">
        <f>L112</f>
        <v>0</v>
      </c>
      <c r="M111" s="444">
        <f t="shared" ref="M111:W111" si="30">M112</f>
        <v>0</v>
      </c>
      <c r="N111" s="444">
        <f t="shared" si="30"/>
        <v>0</v>
      </c>
      <c r="O111" s="444">
        <f t="shared" si="30"/>
        <v>0</v>
      </c>
      <c r="P111" s="444">
        <f t="shared" si="30"/>
        <v>0</v>
      </c>
      <c r="Q111" s="444">
        <f t="shared" si="30"/>
        <v>0</v>
      </c>
      <c r="R111" s="444">
        <f t="shared" si="30"/>
        <v>0</v>
      </c>
      <c r="S111" s="444">
        <f t="shared" si="30"/>
        <v>0</v>
      </c>
      <c r="T111" s="444">
        <f t="shared" si="30"/>
        <v>0</v>
      </c>
      <c r="U111" s="444">
        <f t="shared" si="30"/>
        <v>0</v>
      </c>
      <c r="V111" s="444">
        <f t="shared" si="30"/>
        <v>0</v>
      </c>
      <c r="W111" s="444">
        <f t="shared" si="30"/>
        <v>0</v>
      </c>
    </row>
    <row r="112" spans="1:23" ht="52.5" customHeight="1" x14ac:dyDescent="0.25">
      <c r="A112" s="445">
        <v>11</v>
      </c>
      <c r="B112" s="445"/>
      <c r="C112" s="446">
        <v>6</v>
      </c>
      <c r="D112" s="447" t="s">
        <v>644</v>
      </c>
      <c r="E112" s="453" t="s">
        <v>617</v>
      </c>
      <c r="F112" s="449">
        <v>1</v>
      </c>
      <c r="G112" s="449">
        <v>0</v>
      </c>
      <c r="H112" s="449">
        <v>0</v>
      </c>
      <c r="I112" s="458" t="s">
        <v>729</v>
      </c>
      <c r="J112" s="455">
        <v>4</v>
      </c>
      <c r="K112" s="456">
        <f t="shared" si="22"/>
        <v>0</v>
      </c>
      <c r="L112" s="457"/>
      <c r="M112" s="457"/>
      <c r="N112" s="457"/>
      <c r="O112" s="457"/>
      <c r="P112" s="457"/>
      <c r="Q112" s="457"/>
      <c r="R112" s="457"/>
      <c r="S112" s="457"/>
      <c r="T112" s="457"/>
      <c r="U112" s="457"/>
      <c r="V112" s="457"/>
      <c r="W112" s="457"/>
    </row>
    <row r="113" spans="1:23" ht="15" customHeight="1" x14ac:dyDescent="0.25">
      <c r="A113" s="467">
        <v>14</v>
      </c>
      <c r="B113" s="439" t="s">
        <v>730</v>
      </c>
      <c r="D113" s="441"/>
      <c r="E113" s="441"/>
      <c r="F113" s="441"/>
      <c r="G113" s="441"/>
      <c r="H113" s="441"/>
      <c r="I113" s="469"/>
      <c r="J113" s="451">
        <v>0</v>
      </c>
      <c r="K113" s="444">
        <f t="shared" si="22"/>
        <v>6684426</v>
      </c>
      <c r="L113" s="444">
        <f>L114</f>
        <v>2676698</v>
      </c>
      <c r="M113" s="444">
        <f t="shared" ref="M113:W113" si="31">M114</f>
        <v>1053507</v>
      </c>
      <c r="N113" s="444">
        <f t="shared" si="31"/>
        <v>517833</v>
      </c>
      <c r="O113" s="444">
        <f t="shared" si="31"/>
        <v>335698</v>
      </c>
      <c r="P113" s="444">
        <f t="shared" si="31"/>
        <v>323478</v>
      </c>
      <c r="Q113" s="444">
        <f t="shared" si="31"/>
        <v>253450</v>
      </c>
      <c r="R113" s="444">
        <f t="shared" si="31"/>
        <v>250478</v>
      </c>
      <c r="S113" s="444">
        <f t="shared" si="31"/>
        <v>259638</v>
      </c>
      <c r="T113" s="444">
        <f t="shared" si="31"/>
        <v>255024</v>
      </c>
      <c r="U113" s="444">
        <f t="shared" si="31"/>
        <v>254796</v>
      </c>
      <c r="V113" s="444">
        <f t="shared" si="31"/>
        <v>253459</v>
      </c>
      <c r="W113" s="444">
        <f t="shared" si="31"/>
        <v>250367</v>
      </c>
    </row>
    <row r="114" spans="1:23" ht="22.5" customHeight="1" x14ac:dyDescent="0.25">
      <c r="A114" s="445">
        <v>14</v>
      </c>
      <c r="B114" s="445"/>
      <c r="C114" s="446">
        <v>7</v>
      </c>
      <c r="D114" s="447" t="s">
        <v>617</v>
      </c>
      <c r="E114" s="453" t="s">
        <v>617</v>
      </c>
      <c r="F114" s="449">
        <v>0</v>
      </c>
      <c r="G114" s="449">
        <v>0</v>
      </c>
      <c r="H114" s="449">
        <v>0</v>
      </c>
      <c r="I114" s="450" t="s">
        <v>731</v>
      </c>
      <c r="J114" s="451">
        <v>1</v>
      </c>
      <c r="K114" s="444">
        <f t="shared" si="22"/>
        <v>6684426</v>
      </c>
      <c r="L114" s="444">
        <f>L115+L118+L120+L123</f>
        <v>2676698</v>
      </c>
      <c r="M114" s="444">
        <f t="shared" ref="M114:W114" si="32">M115+M118+M120+M123</f>
        <v>1053507</v>
      </c>
      <c r="N114" s="444">
        <f t="shared" si="32"/>
        <v>517833</v>
      </c>
      <c r="O114" s="444">
        <f t="shared" si="32"/>
        <v>335698</v>
      </c>
      <c r="P114" s="444">
        <f t="shared" si="32"/>
        <v>323478</v>
      </c>
      <c r="Q114" s="444">
        <f t="shared" si="32"/>
        <v>253450</v>
      </c>
      <c r="R114" s="444">
        <f t="shared" si="32"/>
        <v>250478</v>
      </c>
      <c r="S114" s="444">
        <f t="shared" si="32"/>
        <v>259638</v>
      </c>
      <c r="T114" s="444">
        <f t="shared" si="32"/>
        <v>255024</v>
      </c>
      <c r="U114" s="444">
        <f t="shared" si="32"/>
        <v>254796</v>
      </c>
      <c r="V114" s="444">
        <f t="shared" si="32"/>
        <v>253459</v>
      </c>
      <c r="W114" s="444">
        <f t="shared" si="32"/>
        <v>250367</v>
      </c>
    </row>
    <row r="115" spans="1:23" ht="22.5" customHeight="1" x14ac:dyDescent="0.25">
      <c r="A115" s="445">
        <v>14</v>
      </c>
      <c r="B115" s="445"/>
      <c r="C115" s="446">
        <v>7</v>
      </c>
      <c r="D115" s="447" t="s">
        <v>619</v>
      </c>
      <c r="E115" s="453" t="s">
        <v>617</v>
      </c>
      <c r="F115" s="449">
        <v>0</v>
      </c>
      <c r="G115" s="449">
        <v>0</v>
      </c>
      <c r="H115" s="449">
        <v>0</v>
      </c>
      <c r="I115" s="450" t="s">
        <v>732</v>
      </c>
      <c r="J115" s="451">
        <v>2</v>
      </c>
      <c r="K115" s="444">
        <f t="shared" si="22"/>
        <v>6684426</v>
      </c>
      <c r="L115" s="444">
        <f>L116</f>
        <v>2676698</v>
      </c>
      <c r="M115" s="444">
        <f t="shared" ref="M115:W116" si="33">M116</f>
        <v>1053507</v>
      </c>
      <c r="N115" s="444">
        <f t="shared" si="33"/>
        <v>517833</v>
      </c>
      <c r="O115" s="444">
        <f t="shared" si="33"/>
        <v>335698</v>
      </c>
      <c r="P115" s="444">
        <f t="shared" si="33"/>
        <v>323478</v>
      </c>
      <c r="Q115" s="444">
        <f t="shared" si="33"/>
        <v>253450</v>
      </c>
      <c r="R115" s="444">
        <f t="shared" si="33"/>
        <v>250478</v>
      </c>
      <c r="S115" s="444">
        <f t="shared" si="33"/>
        <v>259638</v>
      </c>
      <c r="T115" s="444">
        <f t="shared" si="33"/>
        <v>255024</v>
      </c>
      <c r="U115" s="444">
        <f t="shared" si="33"/>
        <v>254796</v>
      </c>
      <c r="V115" s="444">
        <f t="shared" si="33"/>
        <v>253459</v>
      </c>
      <c r="W115" s="444">
        <f t="shared" si="33"/>
        <v>250367</v>
      </c>
    </row>
    <row r="116" spans="1:23" ht="29.25" customHeight="1" x14ac:dyDescent="0.25">
      <c r="A116" s="445">
        <v>14</v>
      </c>
      <c r="B116" s="445"/>
      <c r="C116" s="446">
        <v>7</v>
      </c>
      <c r="D116" s="446">
        <v>1</v>
      </c>
      <c r="E116" s="449">
        <v>0</v>
      </c>
      <c r="F116" s="449">
        <v>2</v>
      </c>
      <c r="G116" s="449">
        <v>0</v>
      </c>
      <c r="H116" s="449">
        <v>0</v>
      </c>
      <c r="I116" s="450" t="s">
        <v>733</v>
      </c>
      <c r="J116" s="451">
        <v>3</v>
      </c>
      <c r="K116" s="444">
        <f t="shared" si="22"/>
        <v>6684426</v>
      </c>
      <c r="L116" s="444">
        <f>L117</f>
        <v>2676698</v>
      </c>
      <c r="M116" s="444">
        <f t="shared" si="33"/>
        <v>1053507</v>
      </c>
      <c r="N116" s="444">
        <f t="shared" si="33"/>
        <v>517833</v>
      </c>
      <c r="O116" s="444">
        <f t="shared" si="33"/>
        <v>335698</v>
      </c>
      <c r="P116" s="444">
        <f t="shared" si="33"/>
        <v>323478</v>
      </c>
      <c r="Q116" s="444">
        <f t="shared" si="33"/>
        <v>253450</v>
      </c>
      <c r="R116" s="444">
        <f t="shared" si="33"/>
        <v>250478</v>
      </c>
      <c r="S116" s="444">
        <f t="shared" si="33"/>
        <v>259638</v>
      </c>
      <c r="T116" s="444">
        <f t="shared" si="33"/>
        <v>255024</v>
      </c>
      <c r="U116" s="444">
        <f t="shared" si="33"/>
        <v>254796</v>
      </c>
      <c r="V116" s="444">
        <f t="shared" si="33"/>
        <v>253459</v>
      </c>
      <c r="W116" s="444">
        <f t="shared" si="33"/>
        <v>250367</v>
      </c>
    </row>
    <row r="117" spans="1:23" ht="33.75" customHeight="1" x14ac:dyDescent="0.25">
      <c r="A117" s="445">
        <v>14</v>
      </c>
      <c r="B117" s="445"/>
      <c r="C117" s="446">
        <v>7</v>
      </c>
      <c r="D117" s="446">
        <v>1</v>
      </c>
      <c r="E117" s="449">
        <v>0</v>
      </c>
      <c r="F117" s="449">
        <v>2</v>
      </c>
      <c r="G117" s="449">
        <v>0</v>
      </c>
      <c r="H117" s="449">
        <v>2</v>
      </c>
      <c r="I117" s="458" t="s">
        <v>734</v>
      </c>
      <c r="J117" s="455">
        <v>4</v>
      </c>
      <c r="K117" s="470">
        <f t="shared" si="22"/>
        <v>6684426</v>
      </c>
      <c r="L117" s="457">
        <v>2676698</v>
      </c>
      <c r="M117" s="457">
        <v>1053507</v>
      </c>
      <c r="N117" s="457">
        <v>517833</v>
      </c>
      <c r="O117" s="457">
        <v>335698</v>
      </c>
      <c r="P117" s="457">
        <v>323478</v>
      </c>
      <c r="Q117" s="457">
        <v>253450</v>
      </c>
      <c r="R117" s="457">
        <v>250478</v>
      </c>
      <c r="S117" s="457">
        <v>259638</v>
      </c>
      <c r="T117" s="457">
        <v>255024</v>
      </c>
      <c r="U117" s="457">
        <v>254796</v>
      </c>
      <c r="V117" s="457">
        <v>253459</v>
      </c>
      <c r="W117" s="457">
        <v>250367</v>
      </c>
    </row>
    <row r="118" spans="1:23" ht="45" customHeight="1" x14ac:dyDescent="0.25">
      <c r="A118" s="445">
        <v>14</v>
      </c>
      <c r="B118" s="445"/>
      <c r="C118" s="446">
        <v>7</v>
      </c>
      <c r="D118" s="446">
        <v>2</v>
      </c>
      <c r="E118" s="449">
        <v>0</v>
      </c>
      <c r="F118" s="449">
        <v>0</v>
      </c>
      <c r="G118" s="449">
        <v>0</v>
      </c>
      <c r="H118" s="449">
        <v>0</v>
      </c>
      <c r="I118" s="450" t="s">
        <v>735</v>
      </c>
      <c r="J118" s="471">
        <v>2</v>
      </c>
      <c r="K118" s="472">
        <f t="shared" si="22"/>
        <v>0</v>
      </c>
      <c r="L118" s="472">
        <f>L119</f>
        <v>0</v>
      </c>
      <c r="M118" s="472">
        <f t="shared" ref="M118:W118" si="34">M119</f>
        <v>0</v>
      </c>
      <c r="N118" s="472">
        <f t="shared" si="34"/>
        <v>0</v>
      </c>
      <c r="O118" s="472">
        <f t="shared" si="34"/>
        <v>0</v>
      </c>
      <c r="P118" s="472">
        <f t="shared" si="34"/>
        <v>0</v>
      </c>
      <c r="Q118" s="472">
        <f t="shared" si="34"/>
        <v>0</v>
      </c>
      <c r="R118" s="472">
        <f t="shared" si="34"/>
        <v>0</v>
      </c>
      <c r="S118" s="472">
        <f t="shared" si="34"/>
        <v>0</v>
      </c>
      <c r="T118" s="472">
        <f t="shared" si="34"/>
        <v>0</v>
      </c>
      <c r="U118" s="472">
        <f t="shared" si="34"/>
        <v>0</v>
      </c>
      <c r="V118" s="472">
        <f t="shared" si="34"/>
        <v>0</v>
      </c>
      <c r="W118" s="472">
        <f t="shared" si="34"/>
        <v>0</v>
      </c>
    </row>
    <row r="119" spans="1:23" ht="33.75" customHeight="1" x14ac:dyDescent="0.25">
      <c r="A119" s="445">
        <v>14</v>
      </c>
      <c r="B119" s="445"/>
      <c r="C119" s="446">
        <v>7</v>
      </c>
      <c r="D119" s="446">
        <v>2</v>
      </c>
      <c r="E119" s="449">
        <v>0</v>
      </c>
      <c r="F119" s="449">
        <v>2</v>
      </c>
      <c r="G119" s="449">
        <v>0</v>
      </c>
      <c r="H119" s="449">
        <v>0</v>
      </c>
      <c r="I119" s="458" t="s">
        <v>736</v>
      </c>
      <c r="J119" s="455">
        <v>4</v>
      </c>
      <c r="K119" s="456">
        <f t="shared" si="22"/>
        <v>0</v>
      </c>
      <c r="L119" s="457"/>
      <c r="M119" s="457"/>
      <c r="N119" s="457"/>
      <c r="O119" s="457"/>
      <c r="P119" s="457"/>
      <c r="Q119" s="457"/>
      <c r="R119" s="457"/>
      <c r="S119" s="457"/>
      <c r="T119" s="457"/>
      <c r="U119" s="457"/>
      <c r="V119" s="457"/>
      <c r="W119" s="457"/>
    </row>
    <row r="120" spans="1:23" ht="45" customHeight="1" x14ac:dyDescent="0.25">
      <c r="A120" s="445">
        <v>14</v>
      </c>
      <c r="B120" s="445"/>
      <c r="C120" s="446">
        <v>7</v>
      </c>
      <c r="D120" s="446">
        <v>3</v>
      </c>
      <c r="E120" s="449">
        <v>0</v>
      </c>
      <c r="F120" s="449">
        <v>0</v>
      </c>
      <c r="G120" s="449">
        <v>0</v>
      </c>
      <c r="H120" s="449">
        <v>0</v>
      </c>
      <c r="I120" s="450" t="s">
        <v>737</v>
      </c>
      <c r="J120" s="471">
        <v>2</v>
      </c>
      <c r="K120" s="472">
        <f t="shared" si="22"/>
        <v>0</v>
      </c>
      <c r="L120" s="472">
        <f>SUM(L121:L122)</f>
        <v>0</v>
      </c>
      <c r="M120" s="472">
        <f t="shared" ref="M120:W120" si="35">SUM(M121:M122)</f>
        <v>0</v>
      </c>
      <c r="N120" s="472">
        <f t="shared" si="35"/>
        <v>0</v>
      </c>
      <c r="O120" s="472">
        <f t="shared" si="35"/>
        <v>0</v>
      </c>
      <c r="P120" s="472">
        <f t="shared" si="35"/>
        <v>0</v>
      </c>
      <c r="Q120" s="472">
        <f t="shared" si="35"/>
        <v>0</v>
      </c>
      <c r="R120" s="472">
        <f t="shared" si="35"/>
        <v>0</v>
      </c>
      <c r="S120" s="472">
        <f t="shared" si="35"/>
        <v>0</v>
      </c>
      <c r="T120" s="472">
        <f t="shared" si="35"/>
        <v>0</v>
      </c>
      <c r="U120" s="472">
        <f t="shared" si="35"/>
        <v>0</v>
      </c>
      <c r="V120" s="472">
        <f t="shared" si="35"/>
        <v>0</v>
      </c>
      <c r="W120" s="472">
        <f t="shared" si="35"/>
        <v>0</v>
      </c>
    </row>
    <row r="121" spans="1:23" ht="33.75" customHeight="1" x14ac:dyDescent="0.25">
      <c r="A121" s="445">
        <v>14</v>
      </c>
      <c r="B121" s="445"/>
      <c r="C121" s="446">
        <v>7</v>
      </c>
      <c r="D121" s="446">
        <v>3</v>
      </c>
      <c r="E121" s="449">
        <v>0</v>
      </c>
      <c r="F121" s="449">
        <v>2</v>
      </c>
      <c r="G121" s="449">
        <v>0</v>
      </c>
      <c r="H121" s="449">
        <v>0</v>
      </c>
      <c r="I121" s="458" t="s">
        <v>738</v>
      </c>
      <c r="J121" s="455">
        <v>4</v>
      </c>
      <c r="K121" s="456">
        <f t="shared" si="22"/>
        <v>0</v>
      </c>
      <c r="L121" s="457"/>
      <c r="M121" s="457"/>
      <c r="N121" s="457"/>
      <c r="O121" s="457"/>
      <c r="P121" s="457"/>
      <c r="Q121" s="457"/>
      <c r="R121" s="457"/>
      <c r="S121" s="457"/>
      <c r="T121" s="457"/>
      <c r="U121" s="457"/>
      <c r="V121" s="457"/>
      <c r="W121" s="457"/>
    </row>
    <row r="122" spans="1:23" ht="33.75" customHeight="1" x14ac:dyDescent="0.25">
      <c r="A122" s="445">
        <v>14</v>
      </c>
      <c r="B122" s="445"/>
      <c r="C122" s="446">
        <v>7</v>
      </c>
      <c r="D122" s="446">
        <v>3</v>
      </c>
      <c r="E122" s="449">
        <v>0</v>
      </c>
      <c r="F122" s="449">
        <v>4</v>
      </c>
      <c r="G122" s="449">
        <v>0</v>
      </c>
      <c r="H122" s="449">
        <v>0</v>
      </c>
      <c r="I122" s="458" t="s">
        <v>739</v>
      </c>
      <c r="J122" s="455">
        <v>4</v>
      </c>
      <c r="K122" s="456">
        <f t="shared" si="22"/>
        <v>0</v>
      </c>
      <c r="L122" s="457"/>
      <c r="M122" s="457"/>
      <c r="N122" s="457"/>
      <c r="O122" s="457"/>
      <c r="P122" s="457"/>
      <c r="Q122" s="457"/>
      <c r="R122" s="457"/>
      <c r="S122" s="457"/>
      <c r="T122" s="457"/>
      <c r="U122" s="457"/>
      <c r="V122" s="457"/>
      <c r="W122" s="457"/>
    </row>
    <row r="123" spans="1:23" ht="19.5" customHeight="1" x14ac:dyDescent="0.25">
      <c r="A123" s="445">
        <v>14</v>
      </c>
      <c r="B123" s="445"/>
      <c r="C123" s="446">
        <v>7</v>
      </c>
      <c r="D123" s="447" t="s">
        <v>644</v>
      </c>
      <c r="E123" s="453" t="s">
        <v>617</v>
      </c>
      <c r="F123" s="449">
        <v>0</v>
      </c>
      <c r="G123" s="449">
        <v>0</v>
      </c>
      <c r="H123" s="449">
        <v>0</v>
      </c>
      <c r="I123" s="450" t="s">
        <v>740</v>
      </c>
      <c r="J123" s="451">
        <v>2</v>
      </c>
      <c r="K123" s="472">
        <f t="shared" si="22"/>
        <v>0</v>
      </c>
      <c r="L123" s="472">
        <f>L124</f>
        <v>0</v>
      </c>
      <c r="M123" s="472">
        <f t="shared" ref="M123:W123" si="36">M124</f>
        <v>0</v>
      </c>
      <c r="N123" s="472">
        <f t="shared" si="36"/>
        <v>0</v>
      </c>
      <c r="O123" s="472">
        <f t="shared" si="36"/>
        <v>0</v>
      </c>
      <c r="P123" s="472">
        <f t="shared" si="36"/>
        <v>0</v>
      </c>
      <c r="Q123" s="472">
        <f t="shared" si="36"/>
        <v>0</v>
      </c>
      <c r="R123" s="472">
        <f t="shared" si="36"/>
        <v>0</v>
      </c>
      <c r="S123" s="472">
        <f t="shared" si="36"/>
        <v>0</v>
      </c>
      <c r="T123" s="472">
        <f t="shared" si="36"/>
        <v>0</v>
      </c>
      <c r="U123" s="472">
        <f t="shared" si="36"/>
        <v>0</v>
      </c>
      <c r="V123" s="472">
        <f t="shared" si="36"/>
        <v>0</v>
      </c>
      <c r="W123" s="472">
        <f t="shared" si="36"/>
        <v>0</v>
      </c>
    </row>
    <row r="124" spans="1:23" ht="35.25" customHeight="1" x14ac:dyDescent="0.25">
      <c r="A124" s="445">
        <v>14</v>
      </c>
      <c r="B124" s="445"/>
      <c r="C124" s="446">
        <v>7</v>
      </c>
      <c r="D124" s="447" t="s">
        <v>644</v>
      </c>
      <c r="E124" s="453" t="s">
        <v>617</v>
      </c>
      <c r="F124" s="449">
        <v>1</v>
      </c>
      <c r="G124" s="449">
        <v>0</v>
      </c>
      <c r="H124" s="449">
        <v>0</v>
      </c>
      <c r="I124" s="458" t="s">
        <v>741</v>
      </c>
      <c r="J124" s="455">
        <v>4</v>
      </c>
      <c r="K124" s="456">
        <f t="shared" si="22"/>
        <v>0</v>
      </c>
      <c r="L124" s="457"/>
      <c r="M124" s="457"/>
      <c r="N124" s="457"/>
      <c r="O124" s="457"/>
      <c r="P124" s="457"/>
      <c r="Q124" s="457"/>
      <c r="R124" s="457"/>
      <c r="S124" s="457"/>
      <c r="T124" s="457"/>
      <c r="U124" s="457"/>
      <c r="V124" s="457"/>
      <c r="W124" s="457"/>
    </row>
    <row r="125" spans="1:23" ht="22.5" customHeight="1" x14ac:dyDescent="0.25">
      <c r="C125" s="446">
        <v>8</v>
      </c>
      <c r="D125" s="447" t="s">
        <v>617</v>
      </c>
      <c r="E125" s="453" t="s">
        <v>617</v>
      </c>
      <c r="F125" s="449">
        <v>0</v>
      </c>
      <c r="G125" s="449">
        <v>0</v>
      </c>
      <c r="H125" s="449">
        <v>0</v>
      </c>
      <c r="I125" s="450" t="s">
        <v>742</v>
      </c>
      <c r="J125" s="451">
        <v>1</v>
      </c>
      <c r="K125" s="444">
        <f>SUM(L125:W125)</f>
        <v>66685169.689999998</v>
      </c>
      <c r="L125" s="444">
        <f>L128+L141+L146+L153+L158+L151</f>
        <v>5767406.5800000001</v>
      </c>
      <c r="M125" s="444">
        <f t="shared" ref="M125:W125" si="37">M128+M141+M146+M153+M158+M151</f>
        <v>6987542.21</v>
      </c>
      <c r="N125" s="444">
        <f t="shared" si="37"/>
        <v>5299522</v>
      </c>
      <c r="O125" s="444">
        <f t="shared" si="37"/>
        <v>6220081.1799999997</v>
      </c>
      <c r="P125" s="444">
        <f t="shared" si="37"/>
        <v>6288203.3399999999</v>
      </c>
      <c r="Q125" s="444">
        <f t="shared" si="37"/>
        <v>6077175.5300000003</v>
      </c>
      <c r="R125" s="444">
        <f t="shared" si="37"/>
        <v>5800124.5300000003</v>
      </c>
      <c r="S125" s="444">
        <f t="shared" si="37"/>
        <v>5721819.5499999998</v>
      </c>
      <c r="T125" s="444">
        <f t="shared" si="37"/>
        <v>5499301.9699999997</v>
      </c>
      <c r="U125" s="444">
        <f t="shared" si="37"/>
        <v>4742388.0599999996</v>
      </c>
      <c r="V125" s="444">
        <f t="shared" si="37"/>
        <v>4080105.41</v>
      </c>
      <c r="W125" s="444">
        <f t="shared" si="37"/>
        <v>4201499.33</v>
      </c>
    </row>
    <row r="126" spans="1:23" ht="15.75" customHeight="1" x14ac:dyDescent="0.25">
      <c r="A126" s="438">
        <v>1</v>
      </c>
      <c r="B126" s="439" t="s">
        <v>615</v>
      </c>
      <c r="D126" s="441"/>
      <c r="E126" s="441"/>
      <c r="F126" s="441"/>
      <c r="G126" s="441"/>
      <c r="H126" s="441"/>
      <c r="I126" s="473"/>
      <c r="J126" s="451">
        <v>0</v>
      </c>
      <c r="K126" s="444">
        <f>SUM(L126:W126)</f>
        <v>33653798</v>
      </c>
      <c r="L126" s="444">
        <f>L127+L140</f>
        <v>2808269</v>
      </c>
      <c r="M126" s="444">
        <f t="shared" ref="M126:W126" si="38">M127+M140</f>
        <v>3732639</v>
      </c>
      <c r="N126" s="444">
        <f t="shared" si="38"/>
        <v>2423035</v>
      </c>
      <c r="O126" s="444">
        <f t="shared" si="38"/>
        <v>3167436</v>
      </c>
      <c r="P126" s="444">
        <f t="shared" si="38"/>
        <v>3184173</v>
      </c>
      <c r="Q126" s="444">
        <f t="shared" si="38"/>
        <v>3019973</v>
      </c>
      <c r="R126" s="444">
        <f t="shared" si="38"/>
        <v>2855063</v>
      </c>
      <c r="S126" s="444">
        <f t="shared" si="38"/>
        <v>2749167</v>
      </c>
      <c r="T126" s="444">
        <f t="shared" si="38"/>
        <v>2578432</v>
      </c>
      <c r="U126" s="444">
        <f t="shared" si="38"/>
        <v>2021118</v>
      </c>
      <c r="V126" s="444">
        <f t="shared" si="38"/>
        <v>2508247</v>
      </c>
      <c r="W126" s="444">
        <f t="shared" si="38"/>
        <v>2606246</v>
      </c>
    </row>
    <row r="127" spans="1:23" ht="15.75" customHeight="1" x14ac:dyDescent="0.25">
      <c r="A127" s="438">
        <v>15</v>
      </c>
      <c r="B127" s="439" t="s">
        <v>743</v>
      </c>
      <c r="D127" s="441"/>
      <c r="E127" s="441"/>
      <c r="F127" s="441"/>
      <c r="G127" s="441"/>
      <c r="H127" s="441"/>
      <c r="I127" s="474"/>
      <c r="J127" s="451">
        <v>0</v>
      </c>
      <c r="K127" s="444">
        <f t="shared" si="22"/>
        <v>33614471</v>
      </c>
      <c r="L127" s="444">
        <f>L128</f>
        <v>2804768</v>
      </c>
      <c r="M127" s="444">
        <f t="shared" ref="M127:W128" si="39">M128</f>
        <v>3730196</v>
      </c>
      <c r="N127" s="444">
        <f t="shared" si="39"/>
        <v>2418932</v>
      </c>
      <c r="O127" s="444">
        <f t="shared" si="39"/>
        <v>3164768</v>
      </c>
      <c r="P127" s="444">
        <f t="shared" si="39"/>
        <v>3180215</v>
      </c>
      <c r="Q127" s="444">
        <f t="shared" si="39"/>
        <v>3016721</v>
      </c>
      <c r="R127" s="444">
        <f t="shared" si="39"/>
        <v>2853087</v>
      </c>
      <c r="S127" s="444">
        <f t="shared" si="39"/>
        <v>2745684</v>
      </c>
      <c r="T127" s="444">
        <f t="shared" si="39"/>
        <v>2575266</v>
      </c>
      <c r="U127" s="444">
        <f t="shared" si="39"/>
        <v>2017898</v>
      </c>
      <c r="V127" s="444">
        <f t="shared" si="39"/>
        <v>2505482</v>
      </c>
      <c r="W127" s="444">
        <f t="shared" si="39"/>
        <v>2601454</v>
      </c>
    </row>
    <row r="128" spans="1:23" ht="15.75" customHeight="1" x14ac:dyDescent="0.25">
      <c r="A128" s="445">
        <v>15</v>
      </c>
      <c r="B128" s="445"/>
      <c r="C128" s="446">
        <v>8</v>
      </c>
      <c r="D128" s="446">
        <v>1</v>
      </c>
      <c r="E128" s="449">
        <v>0</v>
      </c>
      <c r="F128" s="449">
        <v>0</v>
      </c>
      <c r="G128" s="449">
        <v>0</v>
      </c>
      <c r="H128" s="449">
        <v>0</v>
      </c>
      <c r="I128" s="450" t="s">
        <v>744</v>
      </c>
      <c r="J128" s="451">
        <v>2</v>
      </c>
      <c r="K128" s="472">
        <f t="shared" si="22"/>
        <v>33614471</v>
      </c>
      <c r="L128" s="472">
        <f>L129</f>
        <v>2804768</v>
      </c>
      <c r="M128" s="472">
        <f t="shared" si="39"/>
        <v>3730196</v>
      </c>
      <c r="N128" s="472">
        <f t="shared" si="39"/>
        <v>2418932</v>
      </c>
      <c r="O128" s="472">
        <f t="shared" si="39"/>
        <v>3164768</v>
      </c>
      <c r="P128" s="472">
        <f t="shared" si="39"/>
        <v>3180215</v>
      </c>
      <c r="Q128" s="472">
        <f t="shared" si="39"/>
        <v>3016721</v>
      </c>
      <c r="R128" s="472">
        <f t="shared" si="39"/>
        <v>2853087</v>
      </c>
      <c r="S128" s="472">
        <f t="shared" si="39"/>
        <v>2745684</v>
      </c>
      <c r="T128" s="472">
        <f t="shared" si="39"/>
        <v>2575266</v>
      </c>
      <c r="U128" s="472">
        <f t="shared" si="39"/>
        <v>2017898</v>
      </c>
      <c r="V128" s="472">
        <f t="shared" si="39"/>
        <v>2505482</v>
      </c>
      <c r="W128" s="472">
        <f t="shared" si="39"/>
        <v>2601454</v>
      </c>
    </row>
    <row r="129" spans="1:23" ht="15.75" customHeight="1" x14ac:dyDescent="0.25">
      <c r="A129" s="445">
        <v>15</v>
      </c>
      <c r="B129" s="445"/>
      <c r="C129" s="446">
        <v>8</v>
      </c>
      <c r="D129" s="446">
        <v>1</v>
      </c>
      <c r="E129" s="449">
        <v>0</v>
      </c>
      <c r="F129" s="449">
        <v>1</v>
      </c>
      <c r="G129" s="449">
        <v>0</v>
      </c>
      <c r="H129" s="449">
        <v>0</v>
      </c>
      <c r="I129" s="450" t="s">
        <v>745</v>
      </c>
      <c r="J129" s="451">
        <v>3</v>
      </c>
      <c r="K129" s="444">
        <f t="shared" si="22"/>
        <v>33614471</v>
      </c>
      <c r="L129" s="444">
        <f>SUM(L130:L139)</f>
        <v>2804768</v>
      </c>
      <c r="M129" s="444">
        <f>SUM(M130:M139)</f>
        <v>3730196</v>
      </c>
      <c r="N129" s="444">
        <f>SUM(N130:N139)</f>
        <v>2418932</v>
      </c>
      <c r="O129" s="444">
        <f t="shared" ref="O129:W129" si="40">SUM(O130:O139)</f>
        <v>3164768</v>
      </c>
      <c r="P129" s="444">
        <f t="shared" si="40"/>
        <v>3180215</v>
      </c>
      <c r="Q129" s="444">
        <f t="shared" si="40"/>
        <v>3016721</v>
      </c>
      <c r="R129" s="444">
        <f t="shared" si="40"/>
        <v>2853087</v>
      </c>
      <c r="S129" s="444">
        <f t="shared" si="40"/>
        <v>2745684</v>
      </c>
      <c r="T129" s="444">
        <f t="shared" si="40"/>
        <v>2575266</v>
      </c>
      <c r="U129" s="444">
        <f t="shared" si="40"/>
        <v>2017898</v>
      </c>
      <c r="V129" s="444">
        <f t="shared" si="40"/>
        <v>2505482</v>
      </c>
      <c r="W129" s="444">
        <f t="shared" si="40"/>
        <v>2601454</v>
      </c>
    </row>
    <row r="130" spans="1:23" ht="15.75" customHeight="1" x14ac:dyDescent="0.25">
      <c r="A130" s="445">
        <v>15</v>
      </c>
      <c r="B130" s="445"/>
      <c r="C130" s="446">
        <v>8</v>
      </c>
      <c r="D130" s="446">
        <v>1</v>
      </c>
      <c r="E130" s="449">
        <v>0</v>
      </c>
      <c r="F130" s="449">
        <v>1</v>
      </c>
      <c r="G130" s="449">
        <v>0</v>
      </c>
      <c r="H130" s="449">
        <v>1</v>
      </c>
      <c r="I130" s="458" t="s">
        <v>746</v>
      </c>
      <c r="J130" s="455">
        <v>4</v>
      </c>
      <c r="K130" s="456">
        <f t="shared" si="22"/>
        <v>22600874</v>
      </c>
      <c r="L130" s="457">
        <v>1845646</v>
      </c>
      <c r="M130" s="457">
        <v>2614598</v>
      </c>
      <c r="N130" s="457">
        <v>1630766</v>
      </c>
      <c r="O130" s="457">
        <v>2088754</v>
      </c>
      <c r="P130" s="457">
        <v>2222349</v>
      </c>
      <c r="Q130" s="457">
        <v>2100602</v>
      </c>
      <c r="R130" s="457">
        <v>1809050</v>
      </c>
      <c r="S130" s="457">
        <v>1880784</v>
      </c>
      <c r="T130" s="457">
        <v>1746156</v>
      </c>
      <c r="U130" s="457">
        <v>1227222</v>
      </c>
      <c r="V130" s="457">
        <v>1687062</v>
      </c>
      <c r="W130" s="457">
        <v>1747885</v>
      </c>
    </row>
    <row r="131" spans="1:23" ht="15.75" customHeight="1" x14ac:dyDescent="0.25">
      <c r="A131" s="445">
        <v>15</v>
      </c>
      <c r="B131" s="445"/>
      <c r="C131" s="446">
        <v>8</v>
      </c>
      <c r="D131" s="446">
        <v>1</v>
      </c>
      <c r="E131" s="449">
        <v>0</v>
      </c>
      <c r="F131" s="449">
        <v>1</v>
      </c>
      <c r="G131" s="449">
        <v>0</v>
      </c>
      <c r="H131" s="449">
        <v>2</v>
      </c>
      <c r="I131" s="458" t="s">
        <v>747</v>
      </c>
      <c r="J131" s="455">
        <v>4</v>
      </c>
      <c r="K131" s="456">
        <f t="shared" si="22"/>
        <v>6210953</v>
      </c>
      <c r="L131" s="457">
        <v>507206</v>
      </c>
      <c r="M131" s="457">
        <v>718912</v>
      </c>
      <c r="N131" s="457">
        <v>448045</v>
      </c>
      <c r="O131" s="457">
        <v>574138</v>
      </c>
      <c r="P131" s="457">
        <v>610919</v>
      </c>
      <c r="Q131" s="457">
        <v>577400</v>
      </c>
      <c r="R131" s="457">
        <v>497085</v>
      </c>
      <c r="S131" s="457">
        <v>516835</v>
      </c>
      <c r="T131" s="457">
        <v>479769</v>
      </c>
      <c r="U131" s="457">
        <v>336898</v>
      </c>
      <c r="V131" s="457">
        <v>463500</v>
      </c>
      <c r="W131" s="457">
        <v>480246</v>
      </c>
    </row>
    <row r="132" spans="1:23" ht="48" customHeight="1" x14ac:dyDescent="0.25">
      <c r="A132" s="445">
        <v>15</v>
      </c>
      <c r="B132" s="445"/>
      <c r="C132" s="446">
        <v>8</v>
      </c>
      <c r="D132" s="446">
        <v>1</v>
      </c>
      <c r="E132" s="449">
        <v>0</v>
      </c>
      <c r="F132" s="449">
        <v>1</v>
      </c>
      <c r="G132" s="449">
        <v>0</v>
      </c>
      <c r="H132" s="449">
        <v>3</v>
      </c>
      <c r="I132" s="458" t="s">
        <v>748</v>
      </c>
      <c r="J132" s="455">
        <v>4</v>
      </c>
      <c r="K132" s="456">
        <f t="shared" si="22"/>
        <v>1209154</v>
      </c>
      <c r="L132" s="457">
        <v>88616</v>
      </c>
      <c r="M132" s="457">
        <v>93997</v>
      </c>
      <c r="N132" s="457">
        <v>105019</v>
      </c>
      <c r="O132" s="457">
        <v>99439</v>
      </c>
      <c r="P132" s="457">
        <v>100315</v>
      </c>
      <c r="Q132" s="457">
        <v>101128</v>
      </c>
      <c r="R132" s="457">
        <v>110859</v>
      </c>
      <c r="S132" s="457">
        <v>101174</v>
      </c>
      <c r="T132" s="457">
        <v>99312</v>
      </c>
      <c r="U132" s="457">
        <v>98929</v>
      </c>
      <c r="V132" s="457">
        <v>104741</v>
      </c>
      <c r="W132" s="457">
        <v>105625</v>
      </c>
    </row>
    <row r="133" spans="1:23" ht="33.75" customHeight="1" x14ac:dyDescent="0.25">
      <c r="A133" s="445">
        <v>15</v>
      </c>
      <c r="B133" s="445"/>
      <c r="C133" s="446">
        <v>8</v>
      </c>
      <c r="D133" s="446">
        <v>1</v>
      </c>
      <c r="E133" s="449">
        <v>0</v>
      </c>
      <c r="F133" s="449">
        <v>1</v>
      </c>
      <c r="G133" s="449">
        <v>0</v>
      </c>
      <c r="H133" s="449">
        <v>4</v>
      </c>
      <c r="I133" s="458" t="s">
        <v>749</v>
      </c>
      <c r="J133" s="455">
        <v>4</v>
      </c>
      <c r="K133" s="456">
        <f t="shared" si="22"/>
        <v>68652</v>
      </c>
      <c r="L133" s="457">
        <v>5721</v>
      </c>
      <c r="M133" s="457">
        <v>5721</v>
      </c>
      <c r="N133" s="457">
        <v>5721</v>
      </c>
      <c r="O133" s="457">
        <v>5721</v>
      </c>
      <c r="P133" s="457">
        <v>5721</v>
      </c>
      <c r="Q133" s="457">
        <v>5721</v>
      </c>
      <c r="R133" s="457">
        <v>5721</v>
      </c>
      <c r="S133" s="457">
        <v>5721</v>
      </c>
      <c r="T133" s="457">
        <v>5721</v>
      </c>
      <c r="U133" s="457">
        <v>5721</v>
      </c>
      <c r="V133" s="457">
        <v>5721</v>
      </c>
      <c r="W133" s="457">
        <v>5721</v>
      </c>
    </row>
    <row r="134" spans="1:23" ht="30" customHeight="1" x14ac:dyDescent="0.25">
      <c r="A134" s="445">
        <v>15</v>
      </c>
      <c r="B134" s="445"/>
      <c r="C134" s="446">
        <v>8</v>
      </c>
      <c r="D134" s="446">
        <v>1</v>
      </c>
      <c r="E134" s="449">
        <v>0</v>
      </c>
      <c r="F134" s="449">
        <v>1</v>
      </c>
      <c r="G134" s="449">
        <v>0</v>
      </c>
      <c r="H134" s="449">
        <v>5</v>
      </c>
      <c r="I134" s="458" t="s">
        <v>750</v>
      </c>
      <c r="J134" s="455">
        <v>4</v>
      </c>
      <c r="K134" s="456">
        <f t="shared" si="22"/>
        <v>564682</v>
      </c>
      <c r="L134" s="457">
        <v>42056</v>
      </c>
      <c r="M134" s="457">
        <v>92053</v>
      </c>
      <c r="N134" s="457">
        <v>37871</v>
      </c>
      <c r="O134" s="457">
        <v>36315</v>
      </c>
      <c r="P134" s="457">
        <v>40668</v>
      </c>
      <c r="Q134" s="457">
        <v>41481</v>
      </c>
      <c r="R134" s="457">
        <v>43543</v>
      </c>
      <c r="S134" s="457">
        <v>46851</v>
      </c>
      <c r="T134" s="457">
        <v>48452</v>
      </c>
      <c r="U134" s="457">
        <v>46678</v>
      </c>
      <c r="V134" s="457">
        <v>44412</v>
      </c>
      <c r="W134" s="457">
        <v>44302</v>
      </c>
    </row>
    <row r="135" spans="1:23" ht="15.75" customHeight="1" x14ac:dyDescent="0.25">
      <c r="A135" s="445">
        <v>15</v>
      </c>
      <c r="B135" s="445"/>
      <c r="C135" s="446">
        <v>8</v>
      </c>
      <c r="D135" s="446">
        <v>1</v>
      </c>
      <c r="E135" s="449">
        <v>0</v>
      </c>
      <c r="F135" s="449">
        <v>1</v>
      </c>
      <c r="G135" s="449">
        <v>0</v>
      </c>
      <c r="H135" s="449">
        <v>6</v>
      </c>
      <c r="I135" s="458" t="s">
        <v>751</v>
      </c>
      <c r="J135" s="455">
        <v>4</v>
      </c>
      <c r="K135" s="456">
        <f t="shared" si="22"/>
        <v>342915</v>
      </c>
      <c r="L135" s="457">
        <v>31505</v>
      </c>
      <c r="M135" s="457">
        <v>36460</v>
      </c>
      <c r="N135" s="457">
        <v>29137</v>
      </c>
      <c r="O135" s="457">
        <v>26616</v>
      </c>
      <c r="P135" s="457">
        <v>28529</v>
      </c>
      <c r="Q135" s="457">
        <v>24016</v>
      </c>
      <c r="R135" s="457">
        <v>26171</v>
      </c>
      <c r="S135" s="457">
        <v>27870</v>
      </c>
      <c r="T135" s="457">
        <v>27066</v>
      </c>
      <c r="U135" s="457">
        <v>27910</v>
      </c>
      <c r="V135" s="457">
        <v>27970</v>
      </c>
      <c r="W135" s="457">
        <v>29665</v>
      </c>
    </row>
    <row r="136" spans="1:23" ht="33" customHeight="1" x14ac:dyDescent="0.25">
      <c r="A136" s="445">
        <v>15</v>
      </c>
      <c r="B136" s="445"/>
      <c r="C136" s="446">
        <v>8</v>
      </c>
      <c r="D136" s="446">
        <v>1</v>
      </c>
      <c r="E136" s="449">
        <v>0</v>
      </c>
      <c r="F136" s="449">
        <v>1</v>
      </c>
      <c r="G136" s="449">
        <v>0</v>
      </c>
      <c r="H136" s="449">
        <v>7</v>
      </c>
      <c r="I136" s="475" t="s">
        <v>752</v>
      </c>
      <c r="J136" s="455">
        <v>4</v>
      </c>
      <c r="K136" s="456">
        <f t="shared" si="22"/>
        <v>1083361</v>
      </c>
      <c r="L136" s="457">
        <v>149919</v>
      </c>
      <c r="M136" s="457">
        <v>41585</v>
      </c>
      <c r="N136" s="457">
        <v>41585</v>
      </c>
      <c r="O136" s="457">
        <v>221767</v>
      </c>
      <c r="P136" s="457">
        <v>41585</v>
      </c>
      <c r="Q136" s="457">
        <v>41585</v>
      </c>
      <c r="R136" s="457">
        <v>231011</v>
      </c>
      <c r="S136" s="457">
        <v>41585</v>
      </c>
      <c r="T136" s="457">
        <v>41585</v>
      </c>
      <c r="U136" s="457">
        <v>147984</v>
      </c>
      <c r="V136" s="457">
        <v>41585</v>
      </c>
      <c r="W136" s="457">
        <v>41585</v>
      </c>
    </row>
    <row r="137" spans="1:23" ht="15.75" customHeight="1" x14ac:dyDescent="0.25">
      <c r="A137" s="445">
        <v>15</v>
      </c>
      <c r="B137" s="445"/>
      <c r="C137" s="446">
        <v>8</v>
      </c>
      <c r="D137" s="446">
        <v>1</v>
      </c>
      <c r="E137" s="449">
        <v>0</v>
      </c>
      <c r="F137" s="449">
        <v>1</v>
      </c>
      <c r="G137" s="449">
        <v>0</v>
      </c>
      <c r="H137" s="449">
        <v>8</v>
      </c>
      <c r="I137" s="454" t="s">
        <v>753</v>
      </c>
      <c r="J137" s="455">
        <v>4</v>
      </c>
      <c r="K137" s="456">
        <f t="shared" si="22"/>
        <v>483641</v>
      </c>
      <c r="L137" s="457">
        <v>43248</v>
      </c>
      <c r="M137" s="457">
        <v>40852</v>
      </c>
      <c r="N137" s="457">
        <v>38861</v>
      </c>
      <c r="O137" s="457">
        <v>35976</v>
      </c>
      <c r="P137" s="457">
        <v>41581</v>
      </c>
      <c r="Q137" s="457">
        <v>40186</v>
      </c>
      <c r="R137" s="457">
        <v>41647</v>
      </c>
      <c r="S137" s="457">
        <v>40072</v>
      </c>
      <c r="T137" s="457">
        <v>40845</v>
      </c>
      <c r="U137" s="457">
        <v>40767</v>
      </c>
      <c r="V137" s="457">
        <v>39101</v>
      </c>
      <c r="W137" s="457">
        <v>40505</v>
      </c>
    </row>
    <row r="138" spans="1:23" ht="41.25" customHeight="1" x14ac:dyDescent="0.25">
      <c r="A138" s="445">
        <v>15</v>
      </c>
      <c r="B138" s="445"/>
      <c r="C138" s="446">
        <v>8</v>
      </c>
      <c r="D138" s="446">
        <v>1</v>
      </c>
      <c r="E138" s="449">
        <v>0</v>
      </c>
      <c r="F138" s="449">
        <v>1</v>
      </c>
      <c r="G138" s="449">
        <v>0</v>
      </c>
      <c r="H138" s="449">
        <v>9</v>
      </c>
      <c r="I138" s="458" t="s">
        <v>754</v>
      </c>
      <c r="J138" s="455">
        <v>4</v>
      </c>
      <c r="K138" s="456">
        <f>SUM(L138:W138)</f>
        <v>983984</v>
      </c>
      <c r="L138" s="457">
        <v>87990</v>
      </c>
      <c r="M138" s="457">
        <v>83115</v>
      </c>
      <c r="N138" s="457">
        <v>79063</v>
      </c>
      <c r="O138" s="457">
        <v>73194</v>
      </c>
      <c r="P138" s="457">
        <v>84598</v>
      </c>
      <c r="Q138" s="457">
        <v>81759</v>
      </c>
      <c r="R138" s="457">
        <v>84732</v>
      </c>
      <c r="S138" s="457">
        <v>81528</v>
      </c>
      <c r="T138" s="457">
        <v>83100</v>
      </c>
      <c r="U138" s="457">
        <v>82942</v>
      </c>
      <c r="V138" s="457">
        <v>79553</v>
      </c>
      <c r="W138" s="457">
        <v>82410</v>
      </c>
    </row>
    <row r="139" spans="1:23" ht="36.75" customHeight="1" x14ac:dyDescent="0.25">
      <c r="A139" s="445">
        <v>15</v>
      </c>
      <c r="B139" s="445"/>
      <c r="C139" s="446">
        <v>8</v>
      </c>
      <c r="D139" s="446">
        <v>1</v>
      </c>
      <c r="E139" s="449">
        <v>0</v>
      </c>
      <c r="F139" s="449">
        <v>1</v>
      </c>
      <c r="G139" s="449">
        <v>1</v>
      </c>
      <c r="H139" s="449">
        <v>0</v>
      </c>
      <c r="I139" s="458" t="s">
        <v>755</v>
      </c>
      <c r="J139" s="455"/>
      <c r="K139" s="456">
        <f>SUM(L139:W139)</f>
        <v>66255</v>
      </c>
      <c r="L139" s="457">
        <v>2861</v>
      </c>
      <c r="M139" s="457">
        <v>2903</v>
      </c>
      <c r="N139" s="457">
        <v>2864</v>
      </c>
      <c r="O139" s="457">
        <v>2848</v>
      </c>
      <c r="P139" s="457">
        <v>3950</v>
      </c>
      <c r="Q139" s="457">
        <v>2843</v>
      </c>
      <c r="R139" s="457">
        <v>3268</v>
      </c>
      <c r="S139" s="457">
        <v>3264</v>
      </c>
      <c r="T139" s="457">
        <v>3260</v>
      </c>
      <c r="U139" s="457">
        <v>2847</v>
      </c>
      <c r="V139" s="457">
        <v>11837</v>
      </c>
      <c r="W139" s="457">
        <v>23510</v>
      </c>
    </row>
    <row r="140" spans="1:23" ht="20.25" customHeight="1" x14ac:dyDescent="0.25">
      <c r="A140" s="467">
        <v>16</v>
      </c>
      <c r="B140" s="552" t="s">
        <v>756</v>
      </c>
      <c r="C140" s="553"/>
      <c r="D140" s="553"/>
      <c r="E140" s="553"/>
      <c r="F140" s="553"/>
      <c r="G140" s="553"/>
      <c r="H140" s="553"/>
      <c r="I140" s="553"/>
      <c r="J140" s="451">
        <v>0</v>
      </c>
      <c r="K140" s="444">
        <f t="shared" ref="K140:K172" si="41">SUM(L140:W140)</f>
        <v>39327</v>
      </c>
      <c r="L140" s="444">
        <f>L141</f>
        <v>3501</v>
      </c>
      <c r="M140" s="444">
        <f t="shared" ref="M140:W140" si="42">M141</f>
        <v>2443</v>
      </c>
      <c r="N140" s="444">
        <f t="shared" si="42"/>
        <v>4103</v>
      </c>
      <c r="O140" s="444">
        <f t="shared" si="42"/>
        <v>2668</v>
      </c>
      <c r="P140" s="444">
        <f t="shared" si="42"/>
        <v>3958</v>
      </c>
      <c r="Q140" s="444">
        <f t="shared" si="42"/>
        <v>3252</v>
      </c>
      <c r="R140" s="444">
        <f t="shared" si="42"/>
        <v>1976</v>
      </c>
      <c r="S140" s="444">
        <f t="shared" si="42"/>
        <v>3483</v>
      </c>
      <c r="T140" s="444">
        <f t="shared" si="42"/>
        <v>3166</v>
      </c>
      <c r="U140" s="444">
        <f t="shared" si="42"/>
        <v>3220</v>
      </c>
      <c r="V140" s="444">
        <f t="shared" si="42"/>
        <v>2765</v>
      </c>
      <c r="W140" s="444">
        <f t="shared" si="42"/>
        <v>4792</v>
      </c>
    </row>
    <row r="141" spans="1:23" ht="34.5" customHeight="1" x14ac:dyDescent="0.25">
      <c r="A141" s="445">
        <v>16</v>
      </c>
      <c r="B141" s="445"/>
      <c r="C141" s="446">
        <v>8</v>
      </c>
      <c r="D141" s="446">
        <v>1</v>
      </c>
      <c r="E141" s="449">
        <v>0</v>
      </c>
      <c r="F141" s="449">
        <v>2</v>
      </c>
      <c r="G141" s="445">
        <v>0</v>
      </c>
      <c r="H141" s="449">
        <v>0</v>
      </c>
      <c r="I141" s="450" t="s">
        <v>757</v>
      </c>
      <c r="J141" s="451">
        <v>3</v>
      </c>
      <c r="K141" s="444">
        <f t="shared" si="41"/>
        <v>39327</v>
      </c>
      <c r="L141" s="444">
        <f>SUM(L142:L143)</f>
        <v>3501</v>
      </c>
      <c r="M141" s="444">
        <f t="shared" ref="M141:W141" si="43">SUM(M142:M143)</f>
        <v>2443</v>
      </c>
      <c r="N141" s="444">
        <f t="shared" si="43"/>
        <v>4103</v>
      </c>
      <c r="O141" s="444">
        <f t="shared" si="43"/>
        <v>2668</v>
      </c>
      <c r="P141" s="444">
        <f t="shared" si="43"/>
        <v>3958</v>
      </c>
      <c r="Q141" s="444">
        <f t="shared" si="43"/>
        <v>3252</v>
      </c>
      <c r="R141" s="444">
        <f t="shared" si="43"/>
        <v>1976</v>
      </c>
      <c r="S141" s="444">
        <f t="shared" si="43"/>
        <v>3483</v>
      </c>
      <c r="T141" s="444">
        <f t="shared" si="43"/>
        <v>3166</v>
      </c>
      <c r="U141" s="444">
        <f t="shared" si="43"/>
        <v>3220</v>
      </c>
      <c r="V141" s="444">
        <f t="shared" si="43"/>
        <v>2765</v>
      </c>
      <c r="W141" s="444">
        <f t="shared" si="43"/>
        <v>4792</v>
      </c>
    </row>
    <row r="142" spans="1:23" ht="34.5" customHeight="1" x14ac:dyDescent="0.25">
      <c r="A142" s="445">
        <v>16</v>
      </c>
      <c r="B142" s="445"/>
      <c r="C142" s="446">
        <v>8</v>
      </c>
      <c r="D142" s="446">
        <v>1</v>
      </c>
      <c r="E142" s="449">
        <v>0</v>
      </c>
      <c r="F142" s="449">
        <v>2</v>
      </c>
      <c r="G142" s="449">
        <v>0</v>
      </c>
      <c r="H142" s="449">
        <v>1</v>
      </c>
      <c r="I142" s="458" t="s">
        <v>758</v>
      </c>
      <c r="J142" s="455">
        <v>4</v>
      </c>
      <c r="K142" s="456">
        <f t="shared" si="41"/>
        <v>16599</v>
      </c>
      <c r="L142" s="457">
        <v>1176</v>
      </c>
      <c r="M142" s="457">
        <v>1664</v>
      </c>
      <c r="N142" s="457">
        <v>1023</v>
      </c>
      <c r="O142" s="457">
        <v>1864</v>
      </c>
      <c r="P142" s="457">
        <v>1710</v>
      </c>
      <c r="Q142" s="457">
        <v>1139</v>
      </c>
      <c r="R142" s="457">
        <v>1003</v>
      </c>
      <c r="S142" s="457">
        <v>1033</v>
      </c>
      <c r="T142" s="457">
        <v>2089</v>
      </c>
      <c r="U142" s="457">
        <v>1124</v>
      </c>
      <c r="V142" s="457">
        <v>1420</v>
      </c>
      <c r="W142" s="457">
        <v>1354</v>
      </c>
    </row>
    <row r="143" spans="1:23" ht="34.5" customHeight="1" x14ac:dyDescent="0.25">
      <c r="A143" s="445">
        <v>16</v>
      </c>
      <c r="B143" s="445"/>
      <c r="C143" s="446">
        <v>8</v>
      </c>
      <c r="D143" s="446">
        <v>1</v>
      </c>
      <c r="E143" s="449">
        <v>0</v>
      </c>
      <c r="F143" s="449">
        <v>2</v>
      </c>
      <c r="G143" s="449">
        <v>0</v>
      </c>
      <c r="H143" s="449">
        <v>2</v>
      </c>
      <c r="I143" s="458" t="s">
        <v>759</v>
      </c>
      <c r="J143" s="455"/>
      <c r="K143" s="456">
        <f t="shared" si="41"/>
        <v>22728</v>
      </c>
      <c r="L143" s="457">
        <v>2325</v>
      </c>
      <c r="M143" s="457">
        <v>779</v>
      </c>
      <c r="N143" s="457">
        <v>3080</v>
      </c>
      <c r="O143" s="457">
        <v>804</v>
      </c>
      <c r="P143" s="457">
        <v>2248</v>
      </c>
      <c r="Q143" s="457">
        <v>2113</v>
      </c>
      <c r="R143" s="457">
        <v>973</v>
      </c>
      <c r="S143" s="457">
        <v>2450</v>
      </c>
      <c r="T143" s="457">
        <v>1077</v>
      </c>
      <c r="U143" s="457">
        <v>2096</v>
      </c>
      <c r="V143" s="457">
        <v>1345</v>
      </c>
      <c r="W143" s="457">
        <v>3438</v>
      </c>
    </row>
    <row r="144" spans="1:23" ht="15" customHeight="1" x14ac:dyDescent="0.25">
      <c r="A144" s="438">
        <v>2</v>
      </c>
      <c r="B144" s="554" t="s">
        <v>760</v>
      </c>
      <c r="C144" s="554"/>
      <c r="D144" s="554"/>
      <c r="E144" s="554"/>
      <c r="F144" s="554"/>
      <c r="G144" s="554"/>
      <c r="H144" s="554"/>
      <c r="I144" s="554"/>
      <c r="J144" s="471">
        <v>0</v>
      </c>
      <c r="K144" s="444">
        <f>SUM(L144:W144)</f>
        <v>33031371.689999998</v>
      </c>
      <c r="L144" s="444">
        <f>L145+L157+L162+L150</f>
        <v>2959137.58</v>
      </c>
      <c r="M144" s="444">
        <f t="shared" ref="M144:W144" si="44">M145+M157+M162+M150</f>
        <v>3254903.21</v>
      </c>
      <c r="N144" s="444">
        <f t="shared" si="44"/>
        <v>2876487</v>
      </c>
      <c r="O144" s="444">
        <f t="shared" si="44"/>
        <v>3052645.18</v>
      </c>
      <c r="P144" s="444">
        <f t="shared" si="44"/>
        <v>3104030.34</v>
      </c>
      <c r="Q144" s="444">
        <f t="shared" si="44"/>
        <v>3057202.5300000003</v>
      </c>
      <c r="R144" s="444">
        <f t="shared" si="44"/>
        <v>2945061.5300000003</v>
      </c>
      <c r="S144" s="444">
        <f t="shared" si="44"/>
        <v>2972652.55</v>
      </c>
      <c r="T144" s="444">
        <f t="shared" si="44"/>
        <v>2920869.9699999997</v>
      </c>
      <c r="U144" s="444">
        <f t="shared" si="44"/>
        <v>2721270.06</v>
      </c>
      <c r="V144" s="444">
        <f t="shared" si="44"/>
        <v>1571858.4100000001</v>
      </c>
      <c r="W144" s="444">
        <f t="shared" si="44"/>
        <v>1595253.33</v>
      </c>
    </row>
    <row r="145" spans="1:23" ht="14.25" customHeight="1" x14ac:dyDescent="0.25">
      <c r="A145" s="438">
        <v>25</v>
      </c>
      <c r="B145" s="554" t="s">
        <v>743</v>
      </c>
      <c r="C145" s="554"/>
      <c r="D145" s="554"/>
      <c r="E145" s="554"/>
      <c r="F145" s="554"/>
      <c r="G145" s="554"/>
      <c r="H145" s="554"/>
      <c r="I145" s="554"/>
      <c r="J145" s="471">
        <v>0</v>
      </c>
      <c r="K145" s="444">
        <f t="shared" si="41"/>
        <v>24338292</v>
      </c>
      <c r="L145" s="444">
        <f>L146+L153</f>
        <v>2249238</v>
      </c>
      <c r="M145" s="444">
        <f t="shared" ref="M145:W145" si="45">M146+M153</f>
        <v>2249238</v>
      </c>
      <c r="N145" s="444">
        <f t="shared" si="45"/>
        <v>2249238</v>
      </c>
      <c r="O145" s="444">
        <f t="shared" si="45"/>
        <v>2249238</v>
      </c>
      <c r="P145" s="444">
        <f t="shared" si="45"/>
        <v>2249238</v>
      </c>
      <c r="Q145" s="444">
        <f t="shared" si="45"/>
        <v>2249238</v>
      </c>
      <c r="R145" s="444">
        <f t="shared" si="45"/>
        <v>2249238</v>
      </c>
      <c r="S145" s="444">
        <f t="shared" si="45"/>
        <v>2249238</v>
      </c>
      <c r="T145" s="444">
        <f t="shared" si="45"/>
        <v>2249238</v>
      </c>
      <c r="U145" s="444">
        <f t="shared" si="45"/>
        <v>2249238</v>
      </c>
      <c r="V145" s="444">
        <f t="shared" si="45"/>
        <v>922956</v>
      </c>
      <c r="W145" s="444">
        <f t="shared" si="45"/>
        <v>922956</v>
      </c>
    </row>
    <row r="146" spans="1:23" ht="15.75" customHeight="1" x14ac:dyDescent="0.25">
      <c r="A146" s="445">
        <v>25</v>
      </c>
      <c r="B146" s="445"/>
      <c r="C146" s="446">
        <v>8</v>
      </c>
      <c r="D146" s="447" t="s">
        <v>622</v>
      </c>
      <c r="E146" s="453" t="s">
        <v>617</v>
      </c>
      <c r="F146" s="449">
        <v>0</v>
      </c>
      <c r="G146" s="449">
        <v>0</v>
      </c>
      <c r="H146" s="449">
        <v>0</v>
      </c>
      <c r="I146" s="450" t="s">
        <v>761</v>
      </c>
      <c r="J146" s="451">
        <v>2</v>
      </c>
      <c r="K146" s="472">
        <f t="shared" si="41"/>
        <v>24338292</v>
      </c>
      <c r="L146" s="472">
        <f>L147</f>
        <v>2249238</v>
      </c>
      <c r="M146" s="472">
        <f t="shared" ref="M146:W146" si="46">M147</f>
        <v>2249238</v>
      </c>
      <c r="N146" s="472">
        <f t="shared" si="46"/>
        <v>2249238</v>
      </c>
      <c r="O146" s="472">
        <f t="shared" si="46"/>
        <v>2249238</v>
      </c>
      <c r="P146" s="472">
        <f t="shared" si="46"/>
        <v>2249238</v>
      </c>
      <c r="Q146" s="472">
        <f t="shared" si="46"/>
        <v>2249238</v>
      </c>
      <c r="R146" s="472">
        <f t="shared" si="46"/>
        <v>2249238</v>
      </c>
      <c r="S146" s="472">
        <f t="shared" si="46"/>
        <v>2249238</v>
      </c>
      <c r="T146" s="472">
        <f t="shared" si="46"/>
        <v>2249238</v>
      </c>
      <c r="U146" s="472">
        <f t="shared" si="46"/>
        <v>2249238</v>
      </c>
      <c r="V146" s="472">
        <f t="shared" si="46"/>
        <v>922956</v>
      </c>
      <c r="W146" s="472">
        <f t="shared" si="46"/>
        <v>922956</v>
      </c>
    </row>
    <row r="147" spans="1:23" ht="23.25" customHeight="1" x14ac:dyDescent="0.25">
      <c r="A147" s="445">
        <v>25</v>
      </c>
      <c r="B147" s="445"/>
      <c r="C147" s="446">
        <v>8</v>
      </c>
      <c r="D147" s="447" t="s">
        <v>622</v>
      </c>
      <c r="E147" s="453" t="s">
        <v>617</v>
      </c>
      <c r="F147" s="449">
        <v>2</v>
      </c>
      <c r="G147" s="449">
        <v>0</v>
      </c>
      <c r="H147" s="449">
        <v>0</v>
      </c>
      <c r="I147" s="450" t="s">
        <v>762</v>
      </c>
      <c r="J147" s="451">
        <v>3</v>
      </c>
      <c r="K147" s="444">
        <f>SUM(L147:W147)</f>
        <v>24338292</v>
      </c>
      <c r="L147" s="444">
        <f>SUM(L148:L149)</f>
        <v>2249238</v>
      </c>
      <c r="M147" s="444">
        <f t="shared" ref="M147:W147" si="47">SUM(M148:M149)</f>
        <v>2249238</v>
      </c>
      <c r="N147" s="444">
        <f t="shared" si="47"/>
        <v>2249238</v>
      </c>
      <c r="O147" s="444">
        <f t="shared" si="47"/>
        <v>2249238</v>
      </c>
      <c r="P147" s="444">
        <f t="shared" si="47"/>
        <v>2249238</v>
      </c>
      <c r="Q147" s="444">
        <f t="shared" si="47"/>
        <v>2249238</v>
      </c>
      <c r="R147" s="444">
        <f t="shared" si="47"/>
        <v>2249238</v>
      </c>
      <c r="S147" s="444">
        <f t="shared" si="47"/>
        <v>2249238</v>
      </c>
      <c r="T147" s="444">
        <f t="shared" si="47"/>
        <v>2249238</v>
      </c>
      <c r="U147" s="444">
        <f t="shared" si="47"/>
        <v>2249238</v>
      </c>
      <c r="V147" s="444">
        <f t="shared" si="47"/>
        <v>922956</v>
      </c>
      <c r="W147" s="444">
        <f t="shared" si="47"/>
        <v>922956</v>
      </c>
    </row>
    <row r="148" spans="1:23" ht="44.25" customHeight="1" x14ac:dyDescent="0.25">
      <c r="A148" s="445">
        <v>25</v>
      </c>
      <c r="B148" s="445"/>
      <c r="C148" s="447" t="s">
        <v>640</v>
      </c>
      <c r="D148" s="446">
        <v>2</v>
      </c>
      <c r="E148" s="449">
        <v>0</v>
      </c>
      <c r="F148" s="449">
        <v>2</v>
      </c>
      <c r="G148" s="449">
        <v>0</v>
      </c>
      <c r="H148" s="449">
        <v>1</v>
      </c>
      <c r="I148" s="458" t="s">
        <v>763</v>
      </c>
      <c r="J148" s="455">
        <v>4</v>
      </c>
      <c r="K148" s="456">
        <f>SUM(L148:W148)</f>
        <v>13262820</v>
      </c>
      <c r="L148" s="457">
        <v>1326282</v>
      </c>
      <c r="M148" s="457">
        <v>1326282</v>
      </c>
      <c r="N148" s="457">
        <v>1326282</v>
      </c>
      <c r="O148" s="457">
        <v>1326282</v>
      </c>
      <c r="P148" s="457">
        <v>1326282</v>
      </c>
      <c r="Q148" s="457">
        <v>1326282</v>
      </c>
      <c r="R148" s="457">
        <v>1326282</v>
      </c>
      <c r="S148" s="457">
        <v>1326282</v>
      </c>
      <c r="T148" s="457">
        <v>1326282</v>
      </c>
      <c r="U148" s="457">
        <v>1326282</v>
      </c>
      <c r="V148" s="457"/>
      <c r="W148" s="457"/>
    </row>
    <row r="149" spans="1:23" ht="47.25" customHeight="1" x14ac:dyDescent="0.25">
      <c r="A149" s="445">
        <v>25</v>
      </c>
      <c r="B149" s="445"/>
      <c r="C149" s="447" t="s">
        <v>640</v>
      </c>
      <c r="D149" s="446">
        <v>2</v>
      </c>
      <c r="E149" s="449">
        <v>0</v>
      </c>
      <c r="F149" s="449">
        <v>2</v>
      </c>
      <c r="G149" s="449">
        <v>0</v>
      </c>
      <c r="H149" s="449">
        <v>2</v>
      </c>
      <c r="I149" s="458" t="s">
        <v>764</v>
      </c>
      <c r="J149" s="455">
        <v>4</v>
      </c>
      <c r="K149" s="456">
        <f>SUM(L149:W149)</f>
        <v>11075472</v>
      </c>
      <c r="L149" s="457">
        <v>922956</v>
      </c>
      <c r="M149" s="457">
        <v>922956</v>
      </c>
      <c r="N149" s="457">
        <v>922956</v>
      </c>
      <c r="O149" s="457">
        <v>922956</v>
      </c>
      <c r="P149" s="457">
        <v>922956</v>
      </c>
      <c r="Q149" s="457">
        <v>922956</v>
      </c>
      <c r="R149" s="457">
        <v>922956</v>
      </c>
      <c r="S149" s="457">
        <v>922956</v>
      </c>
      <c r="T149" s="457">
        <v>922956</v>
      </c>
      <c r="U149" s="457">
        <v>922956</v>
      </c>
      <c r="V149" s="457">
        <v>922956</v>
      </c>
      <c r="W149" s="457">
        <v>922956</v>
      </c>
    </row>
    <row r="150" spans="1:23" ht="17.25" customHeight="1" x14ac:dyDescent="0.25">
      <c r="A150" s="445">
        <v>26</v>
      </c>
      <c r="B150" s="555" t="s">
        <v>756</v>
      </c>
      <c r="C150" s="556"/>
      <c r="D150" s="556"/>
      <c r="E150" s="556"/>
      <c r="F150" s="556"/>
      <c r="G150" s="556"/>
      <c r="H150" s="556"/>
      <c r="I150" s="556"/>
      <c r="J150" s="455"/>
      <c r="K150" s="456">
        <f>SUM(L150:W150)</f>
        <v>8693079.6899999995</v>
      </c>
      <c r="L150" s="472">
        <f>L151</f>
        <v>709899.58</v>
      </c>
      <c r="M150" s="472">
        <f t="shared" ref="M150:W150" si="48">M151</f>
        <v>1005665.21</v>
      </c>
      <c r="N150" s="472">
        <f t="shared" si="48"/>
        <v>627249</v>
      </c>
      <c r="O150" s="472">
        <f t="shared" si="48"/>
        <v>803407.18</v>
      </c>
      <c r="P150" s="472">
        <f t="shared" si="48"/>
        <v>854792.34</v>
      </c>
      <c r="Q150" s="472">
        <f t="shared" si="48"/>
        <v>807964.53</v>
      </c>
      <c r="R150" s="472">
        <f t="shared" si="48"/>
        <v>695823.53</v>
      </c>
      <c r="S150" s="472">
        <f t="shared" si="48"/>
        <v>723414.55</v>
      </c>
      <c r="T150" s="472">
        <f t="shared" si="48"/>
        <v>671631.97</v>
      </c>
      <c r="U150" s="472">
        <f t="shared" si="48"/>
        <v>472032.06</v>
      </c>
      <c r="V150" s="472">
        <f t="shared" si="48"/>
        <v>648902.41</v>
      </c>
      <c r="W150" s="472">
        <f t="shared" si="48"/>
        <v>672297.33</v>
      </c>
    </row>
    <row r="151" spans="1:23" ht="17.25" customHeight="1" x14ac:dyDescent="0.25">
      <c r="A151" s="445">
        <v>26</v>
      </c>
      <c r="B151" s="445"/>
      <c r="C151" s="447" t="s">
        <v>640</v>
      </c>
      <c r="D151" s="446">
        <v>2</v>
      </c>
      <c r="E151" s="449">
        <v>0</v>
      </c>
      <c r="F151" s="449">
        <v>3</v>
      </c>
      <c r="G151" s="449">
        <v>0</v>
      </c>
      <c r="H151" s="449">
        <v>0</v>
      </c>
      <c r="I151" s="476" t="s">
        <v>765</v>
      </c>
      <c r="J151" s="455"/>
      <c r="K151" s="456">
        <f>SUM(L151:W151)</f>
        <v>8693079.6899999995</v>
      </c>
      <c r="L151" s="444">
        <f>SUM(L152:L152)</f>
        <v>709899.58</v>
      </c>
      <c r="M151" s="444">
        <f t="shared" ref="M151:W151" si="49">SUM(M152:M152)</f>
        <v>1005665.21</v>
      </c>
      <c r="N151" s="444">
        <f t="shared" si="49"/>
        <v>627249</v>
      </c>
      <c r="O151" s="444">
        <f t="shared" si="49"/>
        <v>803407.18</v>
      </c>
      <c r="P151" s="444">
        <f t="shared" si="49"/>
        <v>854792.34</v>
      </c>
      <c r="Q151" s="444">
        <f t="shared" si="49"/>
        <v>807964.53</v>
      </c>
      <c r="R151" s="444">
        <f t="shared" si="49"/>
        <v>695823.53</v>
      </c>
      <c r="S151" s="444">
        <f t="shared" si="49"/>
        <v>723414.55</v>
      </c>
      <c r="T151" s="444">
        <f t="shared" si="49"/>
        <v>671631.97</v>
      </c>
      <c r="U151" s="444">
        <f t="shared" si="49"/>
        <v>472032.06</v>
      </c>
      <c r="V151" s="444">
        <f t="shared" si="49"/>
        <v>648902.41</v>
      </c>
      <c r="W151" s="444">
        <f t="shared" si="49"/>
        <v>672297.33</v>
      </c>
    </row>
    <row r="152" spans="1:23" ht="26.25" customHeight="1" x14ac:dyDescent="0.25">
      <c r="A152" s="445">
        <v>26</v>
      </c>
      <c r="B152" s="445"/>
      <c r="C152" s="447" t="s">
        <v>640</v>
      </c>
      <c r="D152" s="446">
        <v>2</v>
      </c>
      <c r="E152" s="449">
        <v>0</v>
      </c>
      <c r="F152" s="449">
        <v>3</v>
      </c>
      <c r="G152" s="449">
        <v>0</v>
      </c>
      <c r="H152" s="449">
        <v>1</v>
      </c>
      <c r="I152" s="458" t="s">
        <v>766</v>
      </c>
      <c r="J152" s="455"/>
      <c r="K152" s="456">
        <f t="shared" si="41"/>
        <v>8693079.6899999995</v>
      </c>
      <c r="L152" s="457">
        <v>709899.58</v>
      </c>
      <c r="M152" s="457">
        <v>1005665.21</v>
      </c>
      <c r="N152" s="457">
        <v>627249</v>
      </c>
      <c r="O152" s="457">
        <v>803407.18</v>
      </c>
      <c r="P152" s="457">
        <v>854792.34</v>
      </c>
      <c r="Q152" s="457">
        <v>807964.53</v>
      </c>
      <c r="R152" s="457">
        <v>695823.53</v>
      </c>
      <c r="S152" s="457">
        <v>723414.55</v>
      </c>
      <c r="T152" s="457">
        <v>671631.97</v>
      </c>
      <c r="U152" s="457">
        <v>472032.06</v>
      </c>
      <c r="V152" s="457">
        <v>648902.41</v>
      </c>
      <c r="W152" s="457">
        <v>672297.33</v>
      </c>
    </row>
    <row r="153" spans="1:23" ht="15.75" customHeight="1" x14ac:dyDescent="0.25">
      <c r="A153" s="445">
        <v>25</v>
      </c>
      <c r="B153" s="445"/>
      <c r="C153" s="447" t="s">
        <v>640</v>
      </c>
      <c r="D153" s="446">
        <v>3</v>
      </c>
      <c r="E153" s="449">
        <v>0</v>
      </c>
      <c r="F153" s="449">
        <v>0</v>
      </c>
      <c r="G153" s="449">
        <v>0</v>
      </c>
      <c r="H153" s="449">
        <v>0</v>
      </c>
      <c r="I153" s="450" t="s">
        <v>767</v>
      </c>
      <c r="J153" s="451">
        <v>2</v>
      </c>
      <c r="K153" s="472">
        <f>SUM(L153:W153)</f>
        <v>0</v>
      </c>
      <c r="L153" s="472">
        <f>L154</f>
        <v>0</v>
      </c>
      <c r="M153" s="472">
        <f t="shared" ref="M153:W153" si="50">M154</f>
        <v>0</v>
      </c>
      <c r="N153" s="472">
        <f t="shared" si="50"/>
        <v>0</v>
      </c>
      <c r="O153" s="472">
        <f t="shared" si="50"/>
        <v>0</v>
      </c>
      <c r="P153" s="472">
        <f t="shared" si="50"/>
        <v>0</v>
      </c>
      <c r="Q153" s="472">
        <f>Q154</f>
        <v>0</v>
      </c>
      <c r="R153" s="472">
        <f t="shared" si="50"/>
        <v>0</v>
      </c>
      <c r="S153" s="472">
        <f t="shared" si="50"/>
        <v>0</v>
      </c>
      <c r="T153" s="472">
        <f t="shared" si="50"/>
        <v>0</v>
      </c>
      <c r="U153" s="472">
        <f t="shared" si="50"/>
        <v>0</v>
      </c>
      <c r="V153" s="472">
        <f t="shared" si="50"/>
        <v>0</v>
      </c>
      <c r="W153" s="472">
        <f t="shared" si="50"/>
        <v>0</v>
      </c>
    </row>
    <row r="154" spans="1:23" ht="30" customHeight="1" x14ac:dyDescent="0.25">
      <c r="A154" s="445">
        <v>25</v>
      </c>
      <c r="B154" s="445"/>
      <c r="C154" s="447" t="s">
        <v>640</v>
      </c>
      <c r="D154" s="447" t="s">
        <v>628</v>
      </c>
      <c r="E154" s="453" t="s">
        <v>617</v>
      </c>
      <c r="F154" s="449">
        <v>8</v>
      </c>
      <c r="G154" s="449">
        <v>0</v>
      </c>
      <c r="H154" s="449">
        <v>0</v>
      </c>
      <c r="I154" s="450" t="s">
        <v>768</v>
      </c>
      <c r="J154" s="451">
        <v>3</v>
      </c>
      <c r="K154" s="444">
        <f t="shared" si="41"/>
        <v>0</v>
      </c>
      <c r="L154" s="444">
        <f>SUM(L155:L156)</f>
        <v>0</v>
      </c>
      <c r="M154" s="444">
        <f>SUM(M155:M156)</f>
        <v>0</v>
      </c>
      <c r="N154" s="444">
        <f t="shared" ref="N154:W154" si="51">SUM(N155:N156)</f>
        <v>0</v>
      </c>
      <c r="O154" s="444">
        <f t="shared" si="51"/>
        <v>0</v>
      </c>
      <c r="P154" s="444">
        <f t="shared" si="51"/>
        <v>0</v>
      </c>
      <c r="Q154" s="444">
        <f t="shared" si="51"/>
        <v>0</v>
      </c>
      <c r="R154" s="444">
        <f t="shared" si="51"/>
        <v>0</v>
      </c>
      <c r="S154" s="444">
        <f t="shared" si="51"/>
        <v>0</v>
      </c>
      <c r="T154" s="444">
        <f t="shared" si="51"/>
        <v>0</v>
      </c>
      <c r="U154" s="444">
        <f t="shared" si="51"/>
        <v>0</v>
      </c>
      <c r="V154" s="444">
        <f t="shared" si="51"/>
        <v>0</v>
      </c>
      <c r="W154" s="444">
        <f t="shared" si="51"/>
        <v>0</v>
      </c>
    </row>
    <row r="155" spans="1:23" ht="15.75" customHeight="1" x14ac:dyDescent="0.25">
      <c r="A155" s="445">
        <v>25</v>
      </c>
      <c r="B155" s="445"/>
      <c r="C155" s="447" t="s">
        <v>640</v>
      </c>
      <c r="D155" s="447" t="s">
        <v>628</v>
      </c>
      <c r="E155" s="453" t="s">
        <v>617</v>
      </c>
      <c r="F155" s="449">
        <v>8</v>
      </c>
      <c r="G155" s="449">
        <v>0</v>
      </c>
      <c r="H155" s="449">
        <v>1</v>
      </c>
      <c r="I155" s="458" t="s">
        <v>769</v>
      </c>
      <c r="J155" s="455">
        <v>4</v>
      </c>
      <c r="K155" s="456">
        <f t="shared" si="41"/>
        <v>0</v>
      </c>
      <c r="L155" s="457"/>
      <c r="M155" s="457"/>
      <c r="N155" s="457"/>
      <c r="O155" s="457"/>
      <c r="P155" s="457"/>
      <c r="Q155" s="457"/>
      <c r="R155" s="457"/>
      <c r="S155" s="457"/>
      <c r="T155" s="457"/>
      <c r="U155" s="457"/>
      <c r="V155" s="457"/>
      <c r="W155" s="457"/>
    </row>
    <row r="156" spans="1:23" ht="31.5" customHeight="1" x14ac:dyDescent="0.25">
      <c r="A156" s="445">
        <v>25</v>
      </c>
      <c r="B156" s="445"/>
      <c r="C156" s="447" t="s">
        <v>640</v>
      </c>
      <c r="D156" s="447" t="s">
        <v>628</v>
      </c>
      <c r="E156" s="453" t="s">
        <v>617</v>
      </c>
      <c r="F156" s="449">
        <v>8</v>
      </c>
      <c r="G156" s="449">
        <v>0</v>
      </c>
      <c r="H156" s="449">
        <v>3</v>
      </c>
      <c r="I156" s="458" t="s">
        <v>770</v>
      </c>
      <c r="J156" s="455">
        <v>4</v>
      </c>
      <c r="K156" s="456">
        <f t="shared" si="41"/>
        <v>0</v>
      </c>
      <c r="L156" s="457"/>
      <c r="M156" s="457"/>
      <c r="N156" s="457"/>
      <c r="O156" s="457"/>
      <c r="P156" s="457"/>
      <c r="Q156" s="457"/>
      <c r="R156" s="457"/>
      <c r="S156" s="457"/>
      <c r="T156" s="457"/>
      <c r="U156" s="457"/>
      <c r="V156" s="457"/>
      <c r="W156" s="457"/>
    </row>
    <row r="157" spans="1:23" ht="15" customHeight="1" x14ac:dyDescent="0.25">
      <c r="A157" s="438">
        <v>26</v>
      </c>
      <c r="B157" s="555" t="s">
        <v>756</v>
      </c>
      <c r="C157" s="556"/>
      <c r="D157" s="556"/>
      <c r="E157" s="556"/>
      <c r="F157" s="556"/>
      <c r="G157" s="556"/>
      <c r="H157" s="556"/>
      <c r="I157" s="556"/>
      <c r="J157" s="451">
        <v>0</v>
      </c>
      <c r="K157" s="444">
        <f t="shared" si="41"/>
        <v>0</v>
      </c>
      <c r="L157" s="444">
        <f>L158</f>
        <v>0</v>
      </c>
      <c r="M157" s="444">
        <f t="shared" ref="M157:W157" si="52">M158</f>
        <v>0</v>
      </c>
      <c r="N157" s="444">
        <f t="shared" si="52"/>
        <v>0</v>
      </c>
      <c r="O157" s="444">
        <f t="shared" si="52"/>
        <v>0</v>
      </c>
      <c r="P157" s="444">
        <f t="shared" si="52"/>
        <v>0</v>
      </c>
      <c r="Q157" s="444">
        <f t="shared" si="52"/>
        <v>0</v>
      </c>
      <c r="R157" s="444">
        <f t="shared" si="52"/>
        <v>0</v>
      </c>
      <c r="S157" s="444">
        <f t="shared" si="52"/>
        <v>0</v>
      </c>
      <c r="T157" s="444">
        <f t="shared" si="52"/>
        <v>0</v>
      </c>
      <c r="U157" s="444">
        <f t="shared" si="52"/>
        <v>0</v>
      </c>
      <c r="V157" s="444">
        <f t="shared" si="52"/>
        <v>0</v>
      </c>
      <c r="W157" s="444">
        <f t="shared" si="52"/>
        <v>0</v>
      </c>
    </row>
    <row r="158" spans="1:23" ht="15.75" customHeight="1" x14ac:dyDescent="0.25">
      <c r="A158" s="445">
        <v>26</v>
      </c>
      <c r="B158" s="445"/>
      <c r="C158" s="447" t="s">
        <v>640</v>
      </c>
      <c r="D158" s="446">
        <v>3</v>
      </c>
      <c r="E158" s="449">
        <v>0</v>
      </c>
      <c r="F158" s="449">
        <v>0</v>
      </c>
      <c r="G158" s="449">
        <v>0</v>
      </c>
      <c r="H158" s="449">
        <v>0</v>
      </c>
      <c r="I158" s="450" t="s">
        <v>767</v>
      </c>
      <c r="J158" s="451">
        <v>2</v>
      </c>
      <c r="K158" s="472">
        <f t="shared" si="41"/>
        <v>0</v>
      </c>
      <c r="L158" s="472">
        <f>SUM(L159:L161)</f>
        <v>0</v>
      </c>
      <c r="M158" s="472">
        <f t="shared" ref="M158:W158" si="53">SUM(M159:M161)</f>
        <v>0</v>
      </c>
      <c r="N158" s="472">
        <f t="shared" si="53"/>
        <v>0</v>
      </c>
      <c r="O158" s="472">
        <f t="shared" si="53"/>
        <v>0</v>
      </c>
      <c r="P158" s="472">
        <f t="shared" si="53"/>
        <v>0</v>
      </c>
      <c r="Q158" s="472">
        <f t="shared" si="53"/>
        <v>0</v>
      </c>
      <c r="R158" s="472">
        <f t="shared" si="53"/>
        <v>0</v>
      </c>
      <c r="S158" s="472">
        <f t="shared" si="53"/>
        <v>0</v>
      </c>
      <c r="T158" s="472">
        <f t="shared" si="53"/>
        <v>0</v>
      </c>
      <c r="U158" s="472">
        <f t="shared" si="53"/>
        <v>0</v>
      </c>
      <c r="V158" s="472">
        <f t="shared" si="53"/>
        <v>0</v>
      </c>
      <c r="W158" s="472">
        <f t="shared" si="53"/>
        <v>0</v>
      </c>
    </row>
    <row r="159" spans="1:23" ht="16.5" customHeight="1" x14ac:dyDescent="0.25">
      <c r="A159" s="445">
        <v>26</v>
      </c>
      <c r="B159" s="445"/>
      <c r="C159" s="447" t="s">
        <v>640</v>
      </c>
      <c r="D159" s="447" t="s">
        <v>628</v>
      </c>
      <c r="E159" s="453" t="s">
        <v>622</v>
      </c>
      <c r="F159" s="449">
        <v>1</v>
      </c>
      <c r="G159" s="449">
        <v>0</v>
      </c>
      <c r="H159" s="449">
        <v>0</v>
      </c>
      <c r="I159" s="458" t="s">
        <v>771</v>
      </c>
      <c r="J159" s="455">
        <v>4</v>
      </c>
      <c r="K159" s="456">
        <f t="shared" si="41"/>
        <v>0</v>
      </c>
      <c r="L159" s="457"/>
      <c r="M159" s="457"/>
      <c r="N159" s="457"/>
      <c r="O159" s="457"/>
      <c r="P159" s="457"/>
      <c r="Q159" s="457"/>
      <c r="R159" s="457"/>
      <c r="S159" s="457"/>
      <c r="T159" s="457"/>
      <c r="U159" s="457"/>
      <c r="V159" s="457"/>
      <c r="W159" s="457"/>
    </row>
    <row r="160" spans="1:23" ht="16.5" customHeight="1" x14ac:dyDescent="0.25">
      <c r="A160" s="445">
        <v>26</v>
      </c>
      <c r="B160" s="445"/>
      <c r="C160" s="447" t="s">
        <v>640</v>
      </c>
      <c r="D160" s="447" t="s">
        <v>628</v>
      </c>
      <c r="E160" s="453" t="s">
        <v>622</v>
      </c>
      <c r="F160" s="449">
        <v>2</v>
      </c>
      <c r="G160" s="449">
        <v>0</v>
      </c>
      <c r="H160" s="449">
        <v>0</v>
      </c>
      <c r="I160" s="458" t="s">
        <v>772</v>
      </c>
      <c r="J160" s="455">
        <v>4</v>
      </c>
      <c r="K160" s="456">
        <f t="shared" si="41"/>
        <v>0</v>
      </c>
      <c r="L160" s="457"/>
      <c r="M160" s="457"/>
      <c r="N160" s="457"/>
      <c r="O160" s="457"/>
      <c r="P160" s="457"/>
      <c r="Q160" s="457"/>
      <c r="R160" s="457"/>
      <c r="S160" s="457"/>
      <c r="T160" s="457"/>
      <c r="U160" s="457"/>
      <c r="V160" s="457"/>
      <c r="W160" s="457"/>
    </row>
    <row r="161" spans="1:23" ht="16.5" customHeight="1" x14ac:dyDescent="0.25">
      <c r="A161" s="445">
        <v>26</v>
      </c>
      <c r="B161" s="445"/>
      <c r="C161" s="447" t="s">
        <v>640</v>
      </c>
      <c r="D161" s="447" t="s">
        <v>628</v>
      </c>
      <c r="E161" s="453" t="s">
        <v>622</v>
      </c>
      <c r="F161" s="449">
        <v>3</v>
      </c>
      <c r="G161" s="449">
        <v>0</v>
      </c>
      <c r="H161" s="449">
        <v>0</v>
      </c>
      <c r="I161" s="458" t="s">
        <v>773</v>
      </c>
      <c r="J161" s="455">
        <v>4</v>
      </c>
      <c r="K161" s="456">
        <f t="shared" si="41"/>
        <v>0</v>
      </c>
      <c r="L161" s="457"/>
      <c r="M161" s="457"/>
      <c r="N161" s="457"/>
      <c r="O161" s="457"/>
      <c r="P161" s="457"/>
      <c r="Q161" s="457"/>
      <c r="R161" s="457"/>
      <c r="S161" s="457"/>
      <c r="T161" s="457"/>
      <c r="U161" s="457"/>
      <c r="V161" s="457"/>
      <c r="W161" s="457"/>
    </row>
    <row r="162" spans="1:23" ht="15" customHeight="1" x14ac:dyDescent="0.25">
      <c r="A162" s="438">
        <v>27</v>
      </c>
      <c r="B162" s="477" t="s">
        <v>774</v>
      </c>
      <c r="D162" s="478"/>
      <c r="E162" s="478"/>
      <c r="F162" s="478"/>
      <c r="G162" s="478"/>
      <c r="H162" s="478"/>
      <c r="I162" s="479"/>
      <c r="J162" s="451">
        <v>0</v>
      </c>
      <c r="K162" s="444">
        <f t="shared" si="41"/>
        <v>0</v>
      </c>
      <c r="L162" s="444">
        <f>L163</f>
        <v>0</v>
      </c>
      <c r="M162" s="444">
        <f t="shared" ref="M162:W163" si="54">M163</f>
        <v>0</v>
      </c>
      <c r="N162" s="444">
        <f t="shared" si="54"/>
        <v>0</v>
      </c>
      <c r="O162" s="444">
        <f t="shared" si="54"/>
        <v>0</v>
      </c>
      <c r="P162" s="444">
        <f t="shared" si="54"/>
        <v>0</v>
      </c>
      <c r="Q162" s="444">
        <f t="shared" si="54"/>
        <v>0</v>
      </c>
      <c r="R162" s="444">
        <f t="shared" si="54"/>
        <v>0</v>
      </c>
      <c r="S162" s="444">
        <f t="shared" si="54"/>
        <v>0</v>
      </c>
      <c r="T162" s="444">
        <f t="shared" si="54"/>
        <v>0</v>
      </c>
      <c r="U162" s="444">
        <f t="shared" si="54"/>
        <v>0</v>
      </c>
      <c r="V162" s="444">
        <f t="shared" si="54"/>
        <v>0</v>
      </c>
      <c r="W162" s="444">
        <f t="shared" si="54"/>
        <v>0</v>
      </c>
    </row>
    <row r="163" spans="1:23" ht="37.5" customHeight="1" x14ac:dyDescent="0.25">
      <c r="A163" s="438">
        <v>27</v>
      </c>
      <c r="B163" s="438"/>
      <c r="C163" s="446">
        <v>9</v>
      </c>
      <c r="D163" s="447" t="s">
        <v>617</v>
      </c>
      <c r="E163" s="453" t="s">
        <v>617</v>
      </c>
      <c r="F163" s="449">
        <v>0</v>
      </c>
      <c r="G163" s="449">
        <v>0</v>
      </c>
      <c r="H163" s="449">
        <v>0</v>
      </c>
      <c r="I163" s="450" t="s">
        <v>775</v>
      </c>
      <c r="J163" s="451">
        <v>1</v>
      </c>
      <c r="K163" s="444">
        <f t="shared" si="41"/>
        <v>0</v>
      </c>
      <c r="L163" s="444">
        <f>L164</f>
        <v>0</v>
      </c>
      <c r="M163" s="444">
        <f t="shared" si="54"/>
        <v>0</v>
      </c>
      <c r="N163" s="444">
        <f t="shared" si="54"/>
        <v>0</v>
      </c>
      <c r="O163" s="444">
        <f t="shared" si="54"/>
        <v>0</v>
      </c>
      <c r="P163" s="444">
        <f t="shared" si="54"/>
        <v>0</v>
      </c>
      <c r="Q163" s="444">
        <f t="shared" si="54"/>
        <v>0</v>
      </c>
      <c r="R163" s="444">
        <f t="shared" si="54"/>
        <v>0</v>
      </c>
      <c r="S163" s="444">
        <f t="shared" si="54"/>
        <v>0</v>
      </c>
      <c r="T163" s="444">
        <f t="shared" si="54"/>
        <v>0</v>
      </c>
      <c r="U163" s="444">
        <f t="shared" si="54"/>
        <v>0</v>
      </c>
      <c r="V163" s="444">
        <f t="shared" si="54"/>
        <v>0</v>
      </c>
      <c r="W163" s="444">
        <f t="shared" si="54"/>
        <v>0</v>
      </c>
    </row>
    <row r="164" spans="1:23" ht="15.75" customHeight="1" x14ac:dyDescent="0.25">
      <c r="A164" s="445">
        <v>27</v>
      </c>
      <c r="B164" s="445"/>
      <c r="C164" s="446">
        <v>9</v>
      </c>
      <c r="D164" s="446">
        <v>3</v>
      </c>
      <c r="E164" s="449">
        <v>0</v>
      </c>
      <c r="F164" s="449">
        <v>0</v>
      </c>
      <c r="G164" s="449">
        <v>0</v>
      </c>
      <c r="H164" s="449">
        <v>0</v>
      </c>
      <c r="I164" s="450" t="s">
        <v>776</v>
      </c>
      <c r="J164" s="451">
        <v>2</v>
      </c>
      <c r="K164" s="472">
        <f t="shared" si="41"/>
        <v>0</v>
      </c>
      <c r="L164" s="472">
        <f>SUM(L165:L167)</f>
        <v>0</v>
      </c>
      <c r="M164" s="472">
        <f t="shared" ref="M164:W164" si="55">SUM(M165:M167)</f>
        <v>0</v>
      </c>
      <c r="N164" s="472">
        <f t="shared" si="55"/>
        <v>0</v>
      </c>
      <c r="O164" s="472">
        <f t="shared" si="55"/>
        <v>0</v>
      </c>
      <c r="P164" s="472">
        <f t="shared" si="55"/>
        <v>0</v>
      </c>
      <c r="Q164" s="472">
        <f t="shared" si="55"/>
        <v>0</v>
      </c>
      <c r="R164" s="472">
        <f t="shared" si="55"/>
        <v>0</v>
      </c>
      <c r="S164" s="472">
        <f t="shared" si="55"/>
        <v>0</v>
      </c>
      <c r="T164" s="472">
        <f t="shared" si="55"/>
        <v>0</v>
      </c>
      <c r="U164" s="472">
        <f t="shared" si="55"/>
        <v>0</v>
      </c>
      <c r="V164" s="472">
        <f t="shared" si="55"/>
        <v>0</v>
      </c>
      <c r="W164" s="472">
        <f t="shared" si="55"/>
        <v>0</v>
      </c>
    </row>
    <row r="165" spans="1:23" ht="24" customHeight="1" x14ac:dyDescent="0.25">
      <c r="A165" s="445">
        <v>27</v>
      </c>
      <c r="B165" s="445"/>
      <c r="C165" s="446">
        <v>9</v>
      </c>
      <c r="D165" s="447" t="s">
        <v>628</v>
      </c>
      <c r="E165" s="453" t="s">
        <v>617</v>
      </c>
      <c r="F165" s="449">
        <v>1</v>
      </c>
      <c r="G165" s="449">
        <v>0</v>
      </c>
      <c r="H165" s="449">
        <v>0</v>
      </c>
      <c r="I165" s="458" t="s">
        <v>777</v>
      </c>
      <c r="J165" s="455">
        <v>4</v>
      </c>
      <c r="K165" s="456">
        <f t="shared" si="41"/>
        <v>0</v>
      </c>
      <c r="L165" s="457"/>
      <c r="M165" s="457"/>
      <c r="N165" s="457"/>
      <c r="O165" s="457"/>
      <c r="P165" s="457"/>
      <c r="Q165" s="457"/>
      <c r="R165" s="457"/>
      <c r="S165" s="457"/>
      <c r="T165" s="457"/>
      <c r="U165" s="457"/>
      <c r="V165" s="457"/>
      <c r="W165" s="457"/>
    </row>
    <row r="166" spans="1:23" ht="22.5" customHeight="1" x14ac:dyDescent="0.25">
      <c r="A166" s="445">
        <v>27</v>
      </c>
      <c r="B166" s="445"/>
      <c r="C166" s="446">
        <v>9</v>
      </c>
      <c r="D166" s="447" t="s">
        <v>628</v>
      </c>
      <c r="E166" s="453" t="s">
        <v>617</v>
      </c>
      <c r="F166" s="449">
        <v>2</v>
      </c>
      <c r="G166" s="449">
        <v>0</v>
      </c>
      <c r="H166" s="449">
        <v>0</v>
      </c>
      <c r="I166" s="458" t="s">
        <v>778</v>
      </c>
      <c r="J166" s="455">
        <v>4</v>
      </c>
      <c r="K166" s="456">
        <f t="shared" si="41"/>
        <v>0</v>
      </c>
      <c r="L166" s="457"/>
      <c r="M166" s="457"/>
      <c r="N166" s="457"/>
      <c r="O166" s="457"/>
      <c r="P166" s="457"/>
      <c r="Q166" s="457"/>
      <c r="R166" s="457"/>
      <c r="S166" s="457"/>
      <c r="T166" s="457"/>
      <c r="U166" s="457"/>
      <c r="V166" s="457"/>
      <c r="W166" s="457"/>
    </row>
    <row r="167" spans="1:23" ht="21" customHeight="1" x14ac:dyDescent="0.25">
      <c r="A167" s="445">
        <v>27</v>
      </c>
      <c r="B167" s="445"/>
      <c r="C167" s="446">
        <v>9</v>
      </c>
      <c r="D167" s="447" t="s">
        <v>628</v>
      </c>
      <c r="E167" s="453" t="s">
        <v>617</v>
      </c>
      <c r="F167" s="449">
        <v>3</v>
      </c>
      <c r="G167" s="449">
        <v>0</v>
      </c>
      <c r="H167" s="449">
        <v>0</v>
      </c>
      <c r="I167" s="458" t="s">
        <v>779</v>
      </c>
      <c r="J167" s="455">
        <v>4</v>
      </c>
      <c r="K167" s="456">
        <f t="shared" si="41"/>
        <v>0</v>
      </c>
      <c r="L167" s="457"/>
      <c r="M167" s="457"/>
      <c r="N167" s="457"/>
      <c r="O167" s="457"/>
      <c r="P167" s="457"/>
      <c r="Q167" s="457"/>
      <c r="R167" s="457"/>
      <c r="S167" s="457"/>
      <c r="T167" s="457"/>
      <c r="U167" s="457"/>
      <c r="V167" s="457"/>
      <c r="W167" s="457"/>
    </row>
    <row r="168" spans="1:23" ht="17.25" customHeight="1" x14ac:dyDescent="0.25">
      <c r="A168" s="438">
        <v>1</v>
      </c>
      <c r="B168" s="439" t="s">
        <v>615</v>
      </c>
      <c r="D168" s="441"/>
      <c r="E168" s="441"/>
      <c r="F168" s="441"/>
      <c r="G168" s="441"/>
      <c r="H168" s="441"/>
      <c r="I168" s="473"/>
      <c r="J168" s="451">
        <v>0</v>
      </c>
      <c r="K168" s="444">
        <f t="shared" si="41"/>
        <v>0</v>
      </c>
      <c r="L168" s="444">
        <f>L169</f>
        <v>0</v>
      </c>
      <c r="M168" s="444">
        <f t="shared" ref="M168:W171" si="56">M169</f>
        <v>0</v>
      </c>
      <c r="N168" s="444">
        <f t="shared" si="56"/>
        <v>0</v>
      </c>
      <c r="O168" s="444">
        <f t="shared" si="56"/>
        <v>0</v>
      </c>
      <c r="P168" s="444">
        <f t="shared" si="56"/>
        <v>0</v>
      </c>
      <c r="Q168" s="444">
        <f t="shared" si="56"/>
        <v>0</v>
      </c>
      <c r="R168" s="444">
        <f t="shared" si="56"/>
        <v>0</v>
      </c>
      <c r="S168" s="444">
        <f t="shared" si="56"/>
        <v>0</v>
      </c>
      <c r="T168" s="444">
        <f t="shared" si="56"/>
        <v>0</v>
      </c>
      <c r="U168" s="444">
        <f t="shared" si="56"/>
        <v>0</v>
      </c>
      <c r="V168" s="444">
        <f t="shared" si="56"/>
        <v>0</v>
      </c>
      <c r="W168" s="444">
        <f t="shared" si="56"/>
        <v>0</v>
      </c>
    </row>
    <row r="169" spans="1:23" ht="17.25" customHeight="1" x14ac:dyDescent="0.25">
      <c r="A169" s="438">
        <v>12</v>
      </c>
      <c r="B169" s="439" t="s">
        <v>780</v>
      </c>
      <c r="D169" s="441"/>
      <c r="E169" s="441"/>
      <c r="F169" s="441"/>
      <c r="G169" s="441"/>
      <c r="H169" s="441"/>
      <c r="I169" s="480"/>
      <c r="J169" s="451">
        <v>0</v>
      </c>
      <c r="K169" s="444">
        <f t="shared" si="41"/>
        <v>0</v>
      </c>
      <c r="L169" s="444">
        <f>L170</f>
        <v>0</v>
      </c>
      <c r="M169" s="444">
        <f t="shared" si="56"/>
        <v>0</v>
      </c>
      <c r="N169" s="444">
        <f t="shared" si="56"/>
        <v>0</v>
      </c>
      <c r="O169" s="444">
        <f t="shared" si="56"/>
        <v>0</v>
      </c>
      <c r="P169" s="444">
        <f t="shared" si="56"/>
        <v>0</v>
      </c>
      <c r="Q169" s="444">
        <f t="shared" si="56"/>
        <v>0</v>
      </c>
      <c r="R169" s="444">
        <f t="shared" si="56"/>
        <v>0</v>
      </c>
      <c r="S169" s="444">
        <f t="shared" si="56"/>
        <v>0</v>
      </c>
      <c r="T169" s="444">
        <f t="shared" si="56"/>
        <v>0</v>
      </c>
      <c r="U169" s="444">
        <f t="shared" si="56"/>
        <v>0</v>
      </c>
      <c r="V169" s="444">
        <f t="shared" si="56"/>
        <v>0</v>
      </c>
      <c r="W169" s="444">
        <f t="shared" si="56"/>
        <v>0</v>
      </c>
    </row>
    <row r="170" spans="1:23" ht="15.75" customHeight="1" x14ac:dyDescent="0.25">
      <c r="A170" s="445">
        <v>12</v>
      </c>
      <c r="B170" s="445"/>
      <c r="C170" s="446">
        <v>0</v>
      </c>
      <c r="D170" s="447" t="s">
        <v>617</v>
      </c>
      <c r="E170" s="453" t="s">
        <v>617</v>
      </c>
      <c r="F170" s="449">
        <v>0</v>
      </c>
      <c r="G170" s="449">
        <v>0</v>
      </c>
      <c r="H170" s="449">
        <v>0</v>
      </c>
      <c r="I170" s="450" t="s">
        <v>781</v>
      </c>
      <c r="J170" s="451">
        <v>1</v>
      </c>
      <c r="K170" s="444">
        <f t="shared" si="41"/>
        <v>0</v>
      </c>
      <c r="L170" s="444">
        <f>L171</f>
        <v>0</v>
      </c>
      <c r="M170" s="444">
        <f>M171</f>
        <v>0</v>
      </c>
      <c r="N170" s="444">
        <f>N171</f>
        <v>0</v>
      </c>
      <c r="O170" s="444">
        <f>O171</f>
        <v>0</v>
      </c>
      <c r="P170" s="444">
        <f t="shared" si="56"/>
        <v>0</v>
      </c>
      <c r="Q170" s="444">
        <f t="shared" si="56"/>
        <v>0</v>
      </c>
      <c r="R170" s="444">
        <f t="shared" si="56"/>
        <v>0</v>
      </c>
      <c r="S170" s="444">
        <f t="shared" si="56"/>
        <v>0</v>
      </c>
      <c r="T170" s="444">
        <f t="shared" si="56"/>
        <v>0</v>
      </c>
      <c r="U170" s="444">
        <f t="shared" si="56"/>
        <v>0</v>
      </c>
      <c r="V170" s="444">
        <f t="shared" si="56"/>
        <v>0</v>
      </c>
      <c r="W170" s="444">
        <f t="shared" si="56"/>
        <v>0</v>
      </c>
    </row>
    <row r="171" spans="1:23" ht="15.75" customHeight="1" x14ac:dyDescent="0.25">
      <c r="A171" s="445">
        <v>12</v>
      </c>
      <c r="B171" s="445"/>
      <c r="C171" s="446">
        <v>0</v>
      </c>
      <c r="D171" s="447" t="s">
        <v>628</v>
      </c>
      <c r="E171" s="453" t="s">
        <v>617</v>
      </c>
      <c r="F171" s="481">
        <v>0</v>
      </c>
      <c r="G171" s="449">
        <v>0</v>
      </c>
      <c r="H171" s="449">
        <v>0</v>
      </c>
      <c r="I171" s="450" t="s">
        <v>782</v>
      </c>
      <c r="J171" s="451">
        <v>2</v>
      </c>
      <c r="K171" s="472">
        <f t="shared" si="41"/>
        <v>0</v>
      </c>
      <c r="L171" s="472">
        <f t="shared" ref="L171:M171" si="57">L172</f>
        <v>0</v>
      </c>
      <c r="M171" s="472">
        <f t="shared" si="57"/>
        <v>0</v>
      </c>
      <c r="N171" s="472">
        <f>N172</f>
        <v>0</v>
      </c>
      <c r="O171" s="472">
        <f t="shared" si="56"/>
        <v>0</v>
      </c>
      <c r="P171" s="472">
        <f t="shared" si="56"/>
        <v>0</v>
      </c>
      <c r="Q171" s="472">
        <f t="shared" si="56"/>
        <v>0</v>
      </c>
      <c r="R171" s="472">
        <f t="shared" si="56"/>
        <v>0</v>
      </c>
      <c r="S171" s="472">
        <f t="shared" si="56"/>
        <v>0</v>
      </c>
      <c r="T171" s="472">
        <f t="shared" si="56"/>
        <v>0</v>
      </c>
      <c r="U171" s="472">
        <f t="shared" si="56"/>
        <v>0</v>
      </c>
      <c r="V171" s="472">
        <f t="shared" si="56"/>
        <v>0</v>
      </c>
      <c r="W171" s="472">
        <f t="shared" si="56"/>
        <v>0</v>
      </c>
    </row>
    <row r="172" spans="1:23" ht="15.75" customHeight="1" x14ac:dyDescent="0.25">
      <c r="A172" s="445">
        <v>12</v>
      </c>
      <c r="B172" s="445"/>
      <c r="C172" s="446">
        <v>0</v>
      </c>
      <c r="D172" s="447" t="s">
        <v>628</v>
      </c>
      <c r="E172" s="453" t="s">
        <v>617</v>
      </c>
      <c r="F172" s="481">
        <v>1</v>
      </c>
      <c r="G172" s="449">
        <v>0</v>
      </c>
      <c r="H172" s="449">
        <v>0</v>
      </c>
      <c r="I172" s="458" t="s">
        <v>782</v>
      </c>
      <c r="J172" s="455">
        <v>4</v>
      </c>
      <c r="K172" s="456">
        <f t="shared" si="41"/>
        <v>0</v>
      </c>
      <c r="L172" s="457"/>
      <c r="M172" s="457"/>
      <c r="N172" s="457"/>
      <c r="O172" s="457"/>
      <c r="P172" s="457"/>
      <c r="Q172" s="457"/>
      <c r="R172" s="457"/>
      <c r="S172" s="457"/>
      <c r="T172" s="457"/>
      <c r="U172" s="457"/>
      <c r="V172" s="457"/>
      <c r="W172" s="457"/>
    </row>
    <row r="173" spans="1:23" ht="19.5" customHeight="1" x14ac:dyDescent="0.25">
      <c r="A173" s="482"/>
      <c r="B173" s="482"/>
      <c r="C173" s="535" t="s">
        <v>783</v>
      </c>
      <c r="D173" s="535"/>
      <c r="E173" s="535"/>
      <c r="F173" s="535"/>
      <c r="G173" s="535"/>
      <c r="H173" s="535"/>
      <c r="I173" s="535"/>
      <c r="J173" s="483">
        <v>0</v>
      </c>
      <c r="K173" s="484">
        <f>SUM(L173:W173)</f>
        <v>86869401.201359034</v>
      </c>
      <c r="L173" s="484">
        <f t="shared" ref="L173:W173" si="58">SUM(L9,L30,L36,L75,L84,L114,L125,L163,L170)</f>
        <v>13334087.167279394</v>
      </c>
      <c r="M173" s="484">
        <f t="shared" si="58"/>
        <v>10293419.229174023</v>
      </c>
      <c r="N173" s="484">
        <f t="shared" si="58"/>
        <v>6645561.7687223591</v>
      </c>
      <c r="O173" s="484">
        <f t="shared" si="58"/>
        <v>7356708.7327193841</v>
      </c>
      <c r="P173" s="484">
        <f t="shared" si="58"/>
        <v>7224568.7868717816</v>
      </c>
      <c r="Q173" s="484">
        <f t="shared" si="58"/>
        <v>7089181.7549039209</v>
      </c>
      <c r="R173" s="484">
        <f t="shared" si="58"/>
        <v>6850378.2452316172</v>
      </c>
      <c r="S173" s="484">
        <f t="shared" si="58"/>
        <v>6666117.456675983</v>
      </c>
      <c r="T173" s="484">
        <f t="shared" si="58"/>
        <v>6140766.3343402203</v>
      </c>
      <c r="U173" s="484">
        <f t="shared" si="58"/>
        <v>5434029.2756955149</v>
      </c>
      <c r="V173" s="484">
        <f t="shared" si="58"/>
        <v>4862007.2478490686</v>
      </c>
      <c r="W173" s="484">
        <f t="shared" si="58"/>
        <v>4972575.2018957734</v>
      </c>
    </row>
    <row r="175" spans="1:23" x14ac:dyDescent="0.25">
      <c r="A175" s="529" t="s">
        <v>784</v>
      </c>
      <c r="B175" s="530"/>
      <c r="C175" s="530"/>
      <c r="D175" s="530"/>
      <c r="E175" s="530"/>
      <c r="F175" s="530"/>
      <c r="G175" s="530"/>
      <c r="H175" s="530"/>
      <c r="I175" s="530"/>
      <c r="J175" s="530"/>
      <c r="K175" s="531"/>
      <c r="L175" s="485"/>
      <c r="M175" s="485"/>
      <c r="N175" s="485"/>
      <c r="O175" s="485"/>
      <c r="P175" s="485"/>
      <c r="Q175" s="485"/>
      <c r="R175" s="485"/>
      <c r="S175" s="485"/>
      <c r="T175" s="485"/>
      <c r="U175" s="485"/>
      <c r="V175" s="485"/>
      <c r="W175" s="485"/>
    </row>
    <row r="176" spans="1:23" ht="18.75" customHeight="1" x14ac:dyDescent="0.25">
      <c r="A176" s="532" t="s">
        <v>785</v>
      </c>
      <c r="B176" s="532"/>
      <c r="C176" s="532"/>
      <c r="D176" s="532"/>
      <c r="E176" s="532"/>
      <c r="F176" s="532"/>
      <c r="G176" s="532"/>
      <c r="H176" s="532"/>
      <c r="I176" s="532"/>
      <c r="J176" s="486"/>
      <c r="K176" s="487" t="s">
        <v>464</v>
      </c>
      <c r="L176" s="486"/>
      <c r="M176" s="486"/>
      <c r="N176" s="486"/>
      <c r="O176" s="486"/>
      <c r="P176" s="486"/>
      <c r="Q176" s="486"/>
      <c r="R176" s="486"/>
      <c r="S176" s="486"/>
      <c r="T176" s="486"/>
      <c r="U176" s="486"/>
      <c r="V176" s="486"/>
      <c r="W176" s="486"/>
    </row>
    <row r="177" spans="1:23" ht="18.75" customHeight="1" x14ac:dyDescent="0.25">
      <c r="A177" s="449">
        <v>1</v>
      </c>
      <c r="B177" s="449"/>
      <c r="C177" s="533" t="s">
        <v>786</v>
      </c>
      <c r="D177" s="533"/>
      <c r="E177" s="533"/>
      <c r="F177" s="533"/>
      <c r="G177" s="533"/>
      <c r="H177" s="533"/>
      <c r="I177" s="533"/>
      <c r="J177" s="488"/>
      <c r="K177" s="489">
        <f>SUM(K178:K182)</f>
        <v>53838029.511359043</v>
      </c>
      <c r="L177" s="488"/>
      <c r="M177" s="488"/>
      <c r="N177" s="488"/>
      <c r="O177" s="488"/>
      <c r="P177" s="488"/>
      <c r="Q177" s="488"/>
      <c r="R177" s="488"/>
      <c r="S177" s="488"/>
      <c r="T177" s="488"/>
      <c r="U177" s="488"/>
      <c r="V177" s="488"/>
      <c r="W177" s="488"/>
    </row>
    <row r="178" spans="1:23" x14ac:dyDescent="0.25">
      <c r="A178" s="449">
        <v>11</v>
      </c>
      <c r="B178" s="490"/>
      <c r="C178" s="534" t="s">
        <v>787</v>
      </c>
      <c r="D178" s="534"/>
      <c r="E178" s="534"/>
      <c r="F178" s="534"/>
      <c r="G178" s="534"/>
      <c r="H178" s="534"/>
      <c r="I178" s="534"/>
      <c r="J178" s="488"/>
      <c r="K178" s="489">
        <f>K8</f>
        <v>13499805.511359043</v>
      </c>
      <c r="L178" s="488"/>
      <c r="M178" s="488"/>
      <c r="N178" s="488"/>
      <c r="O178" s="488"/>
      <c r="P178" s="488"/>
      <c r="Q178" s="488"/>
      <c r="R178" s="488"/>
      <c r="S178" s="488"/>
      <c r="T178" s="488"/>
      <c r="U178" s="488"/>
      <c r="V178" s="488"/>
      <c r="W178" s="488"/>
    </row>
    <row r="179" spans="1:23" x14ac:dyDescent="0.25">
      <c r="A179" s="449">
        <v>12</v>
      </c>
      <c r="B179" s="490"/>
      <c r="C179" s="534" t="s">
        <v>788</v>
      </c>
      <c r="D179" s="534"/>
      <c r="E179" s="534"/>
      <c r="F179" s="534"/>
      <c r="G179" s="534"/>
      <c r="H179" s="534"/>
      <c r="I179" s="534"/>
      <c r="J179" s="488"/>
      <c r="K179" s="489">
        <f>K169</f>
        <v>0</v>
      </c>
      <c r="L179" s="488"/>
      <c r="M179" s="488"/>
      <c r="N179" s="488"/>
      <c r="O179" s="488"/>
      <c r="P179" s="488"/>
      <c r="Q179" s="488"/>
      <c r="R179" s="488"/>
      <c r="S179" s="488"/>
      <c r="T179" s="488"/>
      <c r="U179" s="488"/>
      <c r="V179" s="488"/>
      <c r="W179" s="488"/>
    </row>
    <row r="180" spans="1:23" x14ac:dyDescent="0.25">
      <c r="A180" s="449">
        <v>14</v>
      </c>
      <c r="B180" s="490"/>
      <c r="C180" s="534" t="s">
        <v>789</v>
      </c>
      <c r="D180" s="534"/>
      <c r="E180" s="534"/>
      <c r="F180" s="534"/>
      <c r="G180" s="534"/>
      <c r="H180" s="534"/>
      <c r="I180" s="534"/>
      <c r="J180" s="488"/>
      <c r="K180" s="489">
        <f>K113</f>
        <v>6684426</v>
      </c>
      <c r="L180" s="488"/>
      <c r="M180" s="488"/>
      <c r="N180" s="488"/>
      <c r="O180" s="488"/>
      <c r="P180" s="488"/>
      <c r="Q180" s="488"/>
      <c r="R180" s="488"/>
      <c r="S180" s="488"/>
      <c r="T180" s="488"/>
      <c r="U180" s="488"/>
      <c r="V180" s="488"/>
      <c r="W180" s="488"/>
    </row>
    <row r="181" spans="1:23" x14ac:dyDescent="0.25">
      <c r="A181" s="449">
        <v>15</v>
      </c>
      <c r="B181" s="490"/>
      <c r="C181" s="534" t="s">
        <v>790</v>
      </c>
      <c r="D181" s="534"/>
      <c r="E181" s="534"/>
      <c r="F181" s="534"/>
      <c r="G181" s="534"/>
      <c r="H181" s="534"/>
      <c r="I181" s="534"/>
      <c r="J181" s="488"/>
      <c r="K181" s="489">
        <f>K127</f>
        <v>33614471</v>
      </c>
      <c r="L181" s="488"/>
      <c r="M181" s="488"/>
      <c r="N181" s="488"/>
      <c r="O181" s="488"/>
      <c r="P181" s="488"/>
      <c r="Q181" s="488"/>
      <c r="R181" s="488"/>
      <c r="S181" s="488"/>
      <c r="T181" s="488"/>
      <c r="U181" s="488"/>
      <c r="V181" s="488"/>
      <c r="W181" s="488"/>
    </row>
    <row r="182" spans="1:23" x14ac:dyDescent="0.25">
      <c r="A182" s="449">
        <v>16</v>
      </c>
      <c r="B182" s="490"/>
      <c r="C182" s="534" t="s">
        <v>791</v>
      </c>
      <c r="D182" s="534"/>
      <c r="E182" s="534"/>
      <c r="F182" s="534"/>
      <c r="G182" s="534"/>
      <c r="H182" s="534"/>
      <c r="I182" s="534"/>
      <c r="J182" s="488"/>
      <c r="K182" s="489">
        <f>K140</f>
        <v>39327</v>
      </c>
      <c r="L182" s="488"/>
      <c r="M182" s="488"/>
      <c r="N182" s="488"/>
      <c r="O182" s="488"/>
      <c r="P182" s="488"/>
      <c r="Q182" s="488"/>
      <c r="R182" s="488"/>
      <c r="S182" s="488"/>
      <c r="T182" s="488"/>
      <c r="U182" s="488"/>
      <c r="V182" s="488"/>
      <c r="W182" s="488"/>
    </row>
    <row r="183" spans="1:23" x14ac:dyDescent="0.25">
      <c r="A183" s="449">
        <v>2</v>
      </c>
      <c r="B183" s="449"/>
      <c r="C183" s="533" t="s">
        <v>792</v>
      </c>
      <c r="D183" s="533"/>
      <c r="E183" s="533"/>
      <c r="F183" s="533"/>
      <c r="G183" s="533"/>
      <c r="H183" s="533"/>
      <c r="I183" s="533"/>
      <c r="J183" s="488"/>
      <c r="K183" s="489">
        <f>SUM(K184:K186)</f>
        <v>33031371.689999998</v>
      </c>
      <c r="L183" s="488"/>
      <c r="M183" s="488"/>
      <c r="N183" s="488"/>
      <c r="O183" s="488"/>
      <c r="P183" s="488"/>
      <c r="Q183" s="488"/>
      <c r="R183" s="488"/>
      <c r="S183" s="488"/>
      <c r="T183" s="488"/>
      <c r="U183" s="488"/>
      <c r="V183" s="488"/>
      <c r="W183" s="488"/>
    </row>
    <row r="184" spans="1:23" x14ac:dyDescent="0.25">
      <c r="A184" s="449">
        <v>25</v>
      </c>
      <c r="B184" s="490"/>
      <c r="C184" s="534" t="s">
        <v>790</v>
      </c>
      <c r="D184" s="534"/>
      <c r="E184" s="534"/>
      <c r="F184" s="534"/>
      <c r="G184" s="534"/>
      <c r="H184" s="534"/>
      <c r="I184" s="534"/>
      <c r="J184" s="488"/>
      <c r="K184" s="489">
        <f>K145</f>
        <v>24338292</v>
      </c>
      <c r="L184" s="488"/>
      <c r="M184" s="488"/>
      <c r="N184" s="488"/>
      <c r="O184" s="488"/>
      <c r="P184" s="488"/>
      <c r="Q184" s="488"/>
      <c r="R184" s="488"/>
      <c r="S184" s="488"/>
      <c r="T184" s="488"/>
      <c r="U184" s="488"/>
      <c r="V184" s="488"/>
      <c r="W184" s="488"/>
    </row>
    <row r="185" spans="1:23" x14ac:dyDescent="0.25">
      <c r="A185" s="449">
        <v>26</v>
      </c>
      <c r="B185" s="490"/>
      <c r="C185" s="534" t="s">
        <v>791</v>
      </c>
      <c r="D185" s="534"/>
      <c r="E185" s="534"/>
      <c r="F185" s="534"/>
      <c r="G185" s="534"/>
      <c r="H185" s="534"/>
      <c r="I185" s="534"/>
      <c r="J185" s="488"/>
      <c r="K185" s="489">
        <f>K150</f>
        <v>8693079.6899999995</v>
      </c>
      <c r="L185" s="488"/>
      <c r="M185" s="488"/>
      <c r="N185" s="488"/>
      <c r="O185" s="488"/>
      <c r="P185" s="488"/>
      <c r="Q185" s="488"/>
      <c r="R185" s="488"/>
      <c r="S185" s="488"/>
      <c r="T185" s="488"/>
      <c r="U185" s="488"/>
      <c r="V185" s="488"/>
      <c r="W185" s="488"/>
    </row>
    <row r="186" spans="1:23" ht="28.5" customHeight="1" x14ac:dyDescent="0.25">
      <c r="A186" s="449">
        <v>27</v>
      </c>
      <c r="B186" s="490"/>
      <c r="C186" s="528" t="s">
        <v>793</v>
      </c>
      <c r="D186" s="528"/>
      <c r="E186" s="528"/>
      <c r="F186" s="528"/>
      <c r="G186" s="528"/>
      <c r="H186" s="528"/>
      <c r="I186" s="528"/>
      <c r="J186" s="488"/>
      <c r="K186" s="489">
        <f>K162</f>
        <v>0</v>
      </c>
      <c r="L186" s="488"/>
      <c r="M186" s="488"/>
      <c r="N186" s="488"/>
      <c r="O186" s="488"/>
      <c r="P186" s="488"/>
      <c r="Q186" s="488"/>
      <c r="R186" s="488"/>
      <c r="S186" s="488"/>
      <c r="T186" s="488"/>
      <c r="U186" s="488"/>
      <c r="V186" s="488"/>
      <c r="W186" s="488"/>
    </row>
    <row r="187" spans="1:23" x14ac:dyDescent="0.25">
      <c r="A187" s="519" t="s">
        <v>794</v>
      </c>
      <c r="B187" s="519"/>
      <c r="C187" s="519"/>
      <c r="D187" s="519"/>
      <c r="E187" s="519"/>
      <c r="F187" s="519"/>
      <c r="G187" s="519"/>
      <c r="H187" s="519"/>
      <c r="I187" s="519"/>
      <c r="J187" s="491"/>
      <c r="K187" s="492">
        <f>K177+K183</f>
        <v>86869401.201359034</v>
      </c>
      <c r="L187" s="491"/>
      <c r="M187" s="491"/>
      <c r="N187" s="491"/>
      <c r="O187" s="491"/>
      <c r="P187" s="491"/>
      <c r="Q187" s="491"/>
      <c r="R187" s="491"/>
      <c r="S187" s="491"/>
      <c r="T187" s="491"/>
      <c r="U187" s="491"/>
      <c r="V187" s="491"/>
      <c r="W187" s="491"/>
    </row>
    <row r="188" spans="1:23" ht="19.5" thickBot="1" x14ac:dyDescent="0.3"/>
    <row r="189" spans="1:23" ht="19.5" thickBot="1" x14ac:dyDescent="0.3">
      <c r="C189" s="520" t="s">
        <v>596</v>
      </c>
      <c r="D189" s="521"/>
      <c r="E189" s="521"/>
      <c r="F189" s="521"/>
      <c r="G189" s="521"/>
      <c r="H189" s="521"/>
      <c r="I189" s="521"/>
      <c r="J189" s="521"/>
      <c r="K189" s="521"/>
      <c r="L189" s="521"/>
      <c r="M189" s="521"/>
      <c r="N189" s="521"/>
      <c r="O189" s="521"/>
      <c r="P189" s="521"/>
      <c r="Q189" s="521"/>
      <c r="R189" s="521"/>
      <c r="S189" s="521"/>
      <c r="T189" s="521"/>
      <c r="U189" s="521"/>
      <c r="V189" s="521"/>
      <c r="W189" s="522"/>
    </row>
    <row r="190" spans="1:23" ht="19.5" thickBot="1" x14ac:dyDescent="0.3">
      <c r="C190" s="523" t="s">
        <v>462</v>
      </c>
      <c r="D190" s="524"/>
      <c r="E190" s="524"/>
      <c r="F190" s="525"/>
      <c r="I190" s="493" t="s">
        <v>795</v>
      </c>
      <c r="K190" s="493" t="s">
        <v>464</v>
      </c>
      <c r="L190" s="493" t="s">
        <v>465</v>
      </c>
      <c r="M190" s="493" t="s">
        <v>466</v>
      </c>
      <c r="N190" s="493" t="s">
        <v>467</v>
      </c>
      <c r="O190" s="493" t="s">
        <v>468</v>
      </c>
      <c r="P190" s="493" t="s">
        <v>469</v>
      </c>
      <c r="Q190" s="493" t="s">
        <v>470</v>
      </c>
      <c r="R190" s="493" t="s">
        <v>471</v>
      </c>
      <c r="S190" s="493" t="s">
        <v>472</v>
      </c>
      <c r="T190" s="493" t="s">
        <v>473</v>
      </c>
      <c r="U190" s="493" t="s">
        <v>474</v>
      </c>
      <c r="V190" s="493" t="s">
        <v>475</v>
      </c>
      <c r="W190" s="493" t="s">
        <v>476</v>
      </c>
    </row>
    <row r="191" spans="1:23" ht="19.5" thickBot="1" x14ac:dyDescent="0.3">
      <c r="C191" s="526">
        <v>1</v>
      </c>
      <c r="D191" s="527"/>
      <c r="E191" s="527"/>
      <c r="F191" s="527"/>
      <c r="I191" s="494" t="s">
        <v>796</v>
      </c>
      <c r="K191" s="495">
        <f t="shared" ref="K191:K199" si="59">SUM(L191:W191)</f>
        <v>5864148.7313590385</v>
      </c>
      <c r="L191" s="496">
        <f t="shared" ref="L191:W191" si="60">L9</f>
        <v>3767825.8372793943</v>
      </c>
      <c r="M191" s="496">
        <f t="shared" si="60"/>
        <v>1314204.7561740228</v>
      </c>
      <c r="N191" s="496">
        <f t="shared" si="60"/>
        <v>210874.49072235861</v>
      </c>
      <c r="O191" s="496">
        <f t="shared" si="60"/>
        <v>78518.511719383707</v>
      </c>
      <c r="P191" s="496">
        <f t="shared" si="60"/>
        <v>36655.980871781721</v>
      </c>
      <c r="Q191" s="496">
        <f t="shared" si="60"/>
        <v>91311.573903920245</v>
      </c>
      <c r="R191" s="496">
        <f t="shared" si="60"/>
        <v>92908.914231617018</v>
      </c>
      <c r="S191" s="496">
        <f t="shared" si="60"/>
        <v>47378.376675983323</v>
      </c>
      <c r="T191" s="496">
        <f t="shared" si="60"/>
        <v>21455.364340221124</v>
      </c>
      <c r="U191" s="496">
        <f t="shared" si="60"/>
        <v>28598.215695515624</v>
      </c>
      <c r="V191" s="496">
        <f t="shared" si="60"/>
        <v>111253.83784906882</v>
      </c>
      <c r="W191" s="496">
        <f t="shared" si="60"/>
        <v>63162.871895772929</v>
      </c>
    </row>
    <row r="192" spans="1:23" ht="19.5" thickBot="1" x14ac:dyDescent="0.3">
      <c r="C192" s="517">
        <v>3</v>
      </c>
      <c r="D192" s="518"/>
      <c r="E192" s="518"/>
      <c r="F192" s="518"/>
      <c r="I192" s="497" t="s">
        <v>797</v>
      </c>
      <c r="K192" s="495">
        <f t="shared" si="59"/>
        <v>0</v>
      </c>
      <c r="L192" s="495">
        <f t="shared" ref="L192:W192" si="61">L30</f>
        <v>0</v>
      </c>
      <c r="M192" s="495">
        <f t="shared" si="61"/>
        <v>0</v>
      </c>
      <c r="N192" s="495">
        <f t="shared" si="61"/>
        <v>0</v>
      </c>
      <c r="O192" s="495">
        <f t="shared" si="61"/>
        <v>0</v>
      </c>
      <c r="P192" s="495">
        <f t="shared" si="61"/>
        <v>0</v>
      </c>
      <c r="Q192" s="495">
        <f t="shared" si="61"/>
        <v>0</v>
      </c>
      <c r="R192" s="495">
        <f t="shared" si="61"/>
        <v>0</v>
      </c>
      <c r="S192" s="495">
        <f t="shared" si="61"/>
        <v>0</v>
      </c>
      <c r="T192" s="495">
        <f t="shared" si="61"/>
        <v>0</v>
      </c>
      <c r="U192" s="495">
        <f t="shared" si="61"/>
        <v>0</v>
      </c>
      <c r="V192" s="495">
        <f t="shared" si="61"/>
        <v>0</v>
      </c>
      <c r="W192" s="495">
        <f t="shared" si="61"/>
        <v>0</v>
      </c>
    </row>
    <row r="193" spans="3:23" ht="19.5" thickBot="1" x14ac:dyDescent="0.3">
      <c r="C193" s="517">
        <v>4</v>
      </c>
      <c r="D193" s="518"/>
      <c r="E193" s="518"/>
      <c r="F193" s="518"/>
      <c r="I193" s="497" t="s">
        <v>798</v>
      </c>
      <c r="K193" s="495">
        <f t="shared" si="59"/>
        <v>6701923.6120000007</v>
      </c>
      <c r="L193" s="495">
        <f t="shared" ref="L193:W193" si="62">L36</f>
        <v>1106365.1390000002</v>
      </c>
      <c r="M193" s="495">
        <f t="shared" si="62"/>
        <v>821051.97500000009</v>
      </c>
      <c r="N193" s="495">
        <f t="shared" si="62"/>
        <v>538966.72100000002</v>
      </c>
      <c r="O193" s="495">
        <f t="shared" si="62"/>
        <v>613260.62000000011</v>
      </c>
      <c r="P193" s="495">
        <f t="shared" si="62"/>
        <v>479705.22600000002</v>
      </c>
      <c r="Q193" s="495">
        <f t="shared" si="62"/>
        <v>520946.72700000001</v>
      </c>
      <c r="R193" s="495">
        <f t="shared" si="62"/>
        <v>578237.674</v>
      </c>
      <c r="S193" s="495">
        <f t="shared" si="62"/>
        <v>518927.53</v>
      </c>
      <c r="T193" s="495">
        <f t="shared" si="62"/>
        <v>317720</v>
      </c>
      <c r="U193" s="495">
        <f t="shared" si="62"/>
        <v>386834</v>
      </c>
      <c r="V193" s="495">
        <f t="shared" si="62"/>
        <v>386430</v>
      </c>
      <c r="W193" s="495">
        <f t="shared" si="62"/>
        <v>433478</v>
      </c>
    </row>
    <row r="194" spans="3:23" ht="19.5" thickBot="1" x14ac:dyDescent="0.3">
      <c r="C194" s="517">
        <v>5</v>
      </c>
      <c r="D194" s="518"/>
      <c r="E194" s="518"/>
      <c r="F194" s="518"/>
      <c r="I194" s="497" t="s">
        <v>799</v>
      </c>
      <c r="K194" s="495">
        <f t="shared" si="59"/>
        <v>2800.1679999999997</v>
      </c>
      <c r="L194" s="498">
        <f t="shared" ref="L194:W194" si="63">L75</f>
        <v>6.6110000000000007</v>
      </c>
      <c r="M194" s="498">
        <f t="shared" si="63"/>
        <v>13.288000000000002</v>
      </c>
      <c r="N194" s="498">
        <f t="shared" si="63"/>
        <v>18.557000000000002</v>
      </c>
      <c r="O194" s="498">
        <f t="shared" si="63"/>
        <v>14.421000000000001</v>
      </c>
      <c r="P194" s="498">
        <f t="shared" si="63"/>
        <v>504.24</v>
      </c>
      <c r="Q194" s="498">
        <f t="shared" si="63"/>
        <v>11.924000000000001</v>
      </c>
      <c r="R194" s="498">
        <f t="shared" si="63"/>
        <v>17.127000000000002</v>
      </c>
      <c r="S194" s="498">
        <f t="shared" si="63"/>
        <v>0</v>
      </c>
      <c r="T194" s="498">
        <f t="shared" si="63"/>
        <v>1360</v>
      </c>
      <c r="U194" s="498">
        <f t="shared" si="63"/>
        <v>18</v>
      </c>
      <c r="V194" s="498">
        <f t="shared" si="63"/>
        <v>19</v>
      </c>
      <c r="W194" s="498">
        <f t="shared" si="63"/>
        <v>817</v>
      </c>
    </row>
    <row r="195" spans="3:23" ht="19.5" thickBot="1" x14ac:dyDescent="0.3">
      <c r="C195" s="517">
        <v>6</v>
      </c>
      <c r="D195" s="518"/>
      <c r="E195" s="518"/>
      <c r="F195" s="518"/>
      <c r="I195" s="499" t="s">
        <v>800</v>
      </c>
      <c r="K195" s="495">
        <f t="shared" si="59"/>
        <v>930933</v>
      </c>
      <c r="L195" s="495">
        <f t="shared" ref="L195:W195" si="64">L84</f>
        <v>15785</v>
      </c>
      <c r="M195" s="495">
        <f t="shared" si="64"/>
        <v>117100</v>
      </c>
      <c r="N195" s="495">
        <f t="shared" si="64"/>
        <v>78347</v>
      </c>
      <c r="O195" s="495">
        <f t="shared" si="64"/>
        <v>109136</v>
      </c>
      <c r="P195" s="495">
        <f t="shared" si="64"/>
        <v>96022</v>
      </c>
      <c r="Q195" s="495">
        <f t="shared" si="64"/>
        <v>146286</v>
      </c>
      <c r="R195" s="495">
        <f t="shared" si="64"/>
        <v>128612</v>
      </c>
      <c r="S195" s="495">
        <f t="shared" si="64"/>
        <v>118354</v>
      </c>
      <c r="T195" s="495">
        <f t="shared" si="64"/>
        <v>45905</v>
      </c>
      <c r="U195" s="495">
        <f t="shared" si="64"/>
        <v>21395</v>
      </c>
      <c r="V195" s="495">
        <f t="shared" si="64"/>
        <v>30740</v>
      </c>
      <c r="W195" s="495">
        <f t="shared" si="64"/>
        <v>23251</v>
      </c>
    </row>
    <row r="196" spans="3:23" ht="24.75" thickBot="1" x14ac:dyDescent="0.3">
      <c r="C196" s="517">
        <v>7</v>
      </c>
      <c r="D196" s="518"/>
      <c r="E196" s="518"/>
      <c r="F196" s="518"/>
      <c r="I196" s="499" t="s">
        <v>801</v>
      </c>
      <c r="K196" s="495">
        <f t="shared" si="59"/>
        <v>6684426</v>
      </c>
      <c r="L196" s="495">
        <f t="shared" ref="L196:W196" si="65">L114</f>
        <v>2676698</v>
      </c>
      <c r="M196" s="495">
        <f t="shared" si="65"/>
        <v>1053507</v>
      </c>
      <c r="N196" s="495">
        <f t="shared" si="65"/>
        <v>517833</v>
      </c>
      <c r="O196" s="495">
        <f t="shared" si="65"/>
        <v>335698</v>
      </c>
      <c r="P196" s="495">
        <f t="shared" si="65"/>
        <v>323478</v>
      </c>
      <c r="Q196" s="495">
        <f t="shared" si="65"/>
        <v>253450</v>
      </c>
      <c r="R196" s="495">
        <f t="shared" si="65"/>
        <v>250478</v>
      </c>
      <c r="S196" s="495">
        <f t="shared" si="65"/>
        <v>259638</v>
      </c>
      <c r="T196" s="495">
        <f t="shared" si="65"/>
        <v>255024</v>
      </c>
      <c r="U196" s="495">
        <f t="shared" si="65"/>
        <v>254796</v>
      </c>
      <c r="V196" s="495">
        <f t="shared" si="65"/>
        <v>253459</v>
      </c>
      <c r="W196" s="495">
        <f t="shared" si="65"/>
        <v>250367</v>
      </c>
    </row>
    <row r="197" spans="3:23" ht="36.75" thickBot="1" x14ac:dyDescent="0.3">
      <c r="C197" s="517">
        <v>8</v>
      </c>
      <c r="D197" s="518"/>
      <c r="E197" s="518"/>
      <c r="F197" s="518"/>
      <c r="I197" s="499" t="s">
        <v>802</v>
      </c>
      <c r="K197" s="495">
        <f t="shared" si="59"/>
        <v>66685169.689999998</v>
      </c>
      <c r="L197" s="498">
        <f t="shared" ref="L197:W197" si="66">L125</f>
        <v>5767406.5800000001</v>
      </c>
      <c r="M197" s="498">
        <f t="shared" si="66"/>
        <v>6987542.21</v>
      </c>
      <c r="N197" s="498">
        <f t="shared" si="66"/>
        <v>5299522</v>
      </c>
      <c r="O197" s="498">
        <f t="shared" si="66"/>
        <v>6220081.1799999997</v>
      </c>
      <c r="P197" s="498">
        <f t="shared" si="66"/>
        <v>6288203.3399999999</v>
      </c>
      <c r="Q197" s="498">
        <f t="shared" si="66"/>
        <v>6077175.5300000003</v>
      </c>
      <c r="R197" s="498">
        <f t="shared" si="66"/>
        <v>5800124.5300000003</v>
      </c>
      <c r="S197" s="498">
        <f t="shared" si="66"/>
        <v>5721819.5499999998</v>
      </c>
      <c r="T197" s="498">
        <f t="shared" si="66"/>
        <v>5499301.9699999997</v>
      </c>
      <c r="U197" s="498">
        <f t="shared" si="66"/>
        <v>4742388.0599999996</v>
      </c>
      <c r="V197" s="498">
        <f t="shared" si="66"/>
        <v>4080105.41</v>
      </c>
      <c r="W197" s="498">
        <f t="shared" si="66"/>
        <v>4201499.33</v>
      </c>
    </row>
    <row r="198" spans="3:23" ht="24.75" thickBot="1" x14ac:dyDescent="0.3">
      <c r="C198" s="517">
        <v>9</v>
      </c>
      <c r="D198" s="518"/>
      <c r="E198" s="518"/>
      <c r="F198" s="518"/>
      <c r="I198" s="499" t="s">
        <v>803</v>
      </c>
      <c r="K198" s="495">
        <f t="shared" si="59"/>
        <v>0</v>
      </c>
      <c r="L198" s="500">
        <f>L163</f>
        <v>0</v>
      </c>
      <c r="M198" s="500">
        <f t="shared" ref="M198:W198" si="67">M163</f>
        <v>0</v>
      </c>
      <c r="N198" s="500">
        <f t="shared" si="67"/>
        <v>0</v>
      </c>
      <c r="O198" s="500">
        <f t="shared" si="67"/>
        <v>0</v>
      </c>
      <c r="P198" s="500">
        <f t="shared" si="67"/>
        <v>0</v>
      </c>
      <c r="Q198" s="500">
        <f t="shared" si="67"/>
        <v>0</v>
      </c>
      <c r="R198" s="500">
        <f t="shared" si="67"/>
        <v>0</v>
      </c>
      <c r="S198" s="500">
        <f t="shared" si="67"/>
        <v>0</v>
      </c>
      <c r="T198" s="500">
        <f t="shared" si="67"/>
        <v>0</v>
      </c>
      <c r="U198" s="500">
        <f t="shared" si="67"/>
        <v>0</v>
      </c>
      <c r="V198" s="500">
        <f t="shared" si="67"/>
        <v>0</v>
      </c>
      <c r="W198" s="500">
        <f t="shared" si="67"/>
        <v>0</v>
      </c>
    </row>
    <row r="199" spans="3:23" ht="19.5" thickBot="1" x14ac:dyDescent="0.3">
      <c r="C199" s="517">
        <v>0</v>
      </c>
      <c r="D199" s="518"/>
      <c r="E199" s="518"/>
      <c r="F199" s="518"/>
      <c r="I199" s="499" t="s">
        <v>804</v>
      </c>
      <c r="K199" s="495">
        <f t="shared" si="59"/>
        <v>0</v>
      </c>
      <c r="L199" s="500">
        <f>L170</f>
        <v>0</v>
      </c>
      <c r="M199" s="500">
        <f t="shared" ref="M199:W199" si="68">M170</f>
        <v>0</v>
      </c>
      <c r="N199" s="500">
        <f t="shared" si="68"/>
        <v>0</v>
      </c>
      <c r="O199" s="500">
        <f t="shared" si="68"/>
        <v>0</v>
      </c>
      <c r="P199" s="500">
        <f t="shared" si="68"/>
        <v>0</v>
      </c>
      <c r="Q199" s="500">
        <f t="shared" si="68"/>
        <v>0</v>
      </c>
      <c r="R199" s="500">
        <f t="shared" si="68"/>
        <v>0</v>
      </c>
      <c r="S199" s="500">
        <f t="shared" si="68"/>
        <v>0</v>
      </c>
      <c r="T199" s="500">
        <f t="shared" si="68"/>
        <v>0</v>
      </c>
      <c r="U199" s="500">
        <f t="shared" si="68"/>
        <v>0</v>
      </c>
      <c r="V199" s="500">
        <f t="shared" si="68"/>
        <v>0</v>
      </c>
      <c r="W199" s="500">
        <f t="shared" si="68"/>
        <v>0</v>
      </c>
    </row>
    <row r="200" spans="3:23" ht="18.75" customHeight="1" thickBot="1" x14ac:dyDescent="0.3">
      <c r="I200" s="501" t="s">
        <v>595</v>
      </c>
      <c r="K200" s="502">
        <f>SUM(K191:K199)</f>
        <v>86869401.201359034</v>
      </c>
      <c r="L200" s="502">
        <f t="shared" ref="L200:W200" si="69">SUM(L191:L199)</f>
        <v>13334087.167279394</v>
      </c>
      <c r="M200" s="502">
        <f t="shared" si="69"/>
        <v>10293419.229174023</v>
      </c>
      <c r="N200" s="502">
        <f t="shared" si="69"/>
        <v>6645561.7687223591</v>
      </c>
      <c r="O200" s="502">
        <f t="shared" si="69"/>
        <v>7356708.7327193841</v>
      </c>
      <c r="P200" s="502">
        <f t="shared" si="69"/>
        <v>7224568.7868717816</v>
      </c>
      <c r="Q200" s="502">
        <f t="shared" si="69"/>
        <v>7089181.7549039209</v>
      </c>
      <c r="R200" s="502">
        <f t="shared" si="69"/>
        <v>6850378.2452316172</v>
      </c>
      <c r="S200" s="502">
        <f t="shared" si="69"/>
        <v>6666117.456675983</v>
      </c>
      <c r="T200" s="502">
        <f t="shared" si="69"/>
        <v>6140766.3343402203</v>
      </c>
      <c r="U200" s="502">
        <f t="shared" si="69"/>
        <v>5434029.2756955149</v>
      </c>
      <c r="V200" s="502">
        <f t="shared" si="69"/>
        <v>4862007.2478490686</v>
      </c>
      <c r="W200" s="502">
        <f t="shared" si="69"/>
        <v>4972575.2018957734</v>
      </c>
    </row>
    <row r="201" spans="3:23" x14ac:dyDescent="0.25">
      <c r="K201" s="503">
        <f>K200-K187</f>
        <v>0</v>
      </c>
    </row>
  </sheetData>
  <sheetProtection selectLockedCells="1"/>
  <mergeCells count="38">
    <mergeCell ref="C173:I173"/>
    <mergeCell ref="A1:W1"/>
    <mergeCell ref="I3:K3"/>
    <mergeCell ref="A4:I4"/>
    <mergeCell ref="A5:A6"/>
    <mergeCell ref="B5:B6"/>
    <mergeCell ref="C5:H5"/>
    <mergeCell ref="E6:F6"/>
    <mergeCell ref="G6:H6"/>
    <mergeCell ref="B140:I140"/>
    <mergeCell ref="B144:I144"/>
    <mergeCell ref="B145:I145"/>
    <mergeCell ref="B150:I150"/>
    <mergeCell ref="B157:I157"/>
    <mergeCell ref="C186:I186"/>
    <mergeCell ref="A175:K175"/>
    <mergeCell ref="A176:I176"/>
    <mergeCell ref="C177:I177"/>
    <mergeCell ref="C178:I178"/>
    <mergeCell ref="C179:I179"/>
    <mergeCell ref="C180:I180"/>
    <mergeCell ref="C181:I181"/>
    <mergeCell ref="C182:I182"/>
    <mergeCell ref="C183:I183"/>
    <mergeCell ref="C184:I184"/>
    <mergeCell ref="C185:I185"/>
    <mergeCell ref="C199:F199"/>
    <mergeCell ref="A187:I187"/>
    <mergeCell ref="C189:W189"/>
    <mergeCell ref="C190:F190"/>
    <mergeCell ref="C191:F191"/>
    <mergeCell ref="C192:F192"/>
    <mergeCell ref="C193:F193"/>
    <mergeCell ref="C194:F194"/>
    <mergeCell ref="C195:F195"/>
    <mergeCell ref="C196:F196"/>
    <mergeCell ref="C197:F197"/>
    <mergeCell ref="C198:F198"/>
  </mergeCells>
  <conditionalFormatting sqref="J27:K29 J148:K152">
    <cfRule type="expression" dxfId="2" priority="3">
      <formula>ISBLANK(J27)</formula>
    </cfRule>
  </conditionalFormatting>
  <conditionalFormatting sqref="J11:W12 J15:W18 J20:W20 J22:W25 L27:W27 L29:W29 J32:W33 J35:W35 J38:W38 J41:W52 J55:W67 J69:W72 J74:W74 J77:W81 J83:W83 J86:W99 J101:W107 J109:W110 J112:W112 J117:W117 J119:W119 J121:W122 J124:W124 J130:W139 J142:W143 L148:W149 L152:W152 J155:W156 J159:W161 J165:W167 J172:W172">
    <cfRule type="expression" dxfId="1" priority="2">
      <formula>ISBLANK(J11)</formula>
    </cfRule>
  </conditionalFormatting>
  <conditionalFormatting sqref="K201">
    <cfRule type="cellIs" dxfId="0" priority="1" operator="notEqual">
      <formula>0</formula>
    </cfRule>
  </conditionalFormatting>
  <printOptions horizontalCentered="1" verticalCentered="1"/>
  <pageMargins left="0.70866141732283472" right="0.43307086614173229" top="1.1811023622047245" bottom="0.74803149606299213" header="0.51181102362204722" footer="0.31496062992125984"/>
  <pageSetup scale="54" orientation="landscape" r:id="rId1"/>
  <headerFooter>
    <oddFooter>&amp;RPágina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2"/>
  <sheetViews>
    <sheetView zoomScale="70" zoomScaleNormal="70" workbookViewId="0">
      <selection activeCell="E11" sqref="E11"/>
    </sheetView>
  </sheetViews>
  <sheetFormatPr baseColWidth="10" defaultColWidth="22" defaultRowHeight="12.75" x14ac:dyDescent="0.2"/>
  <cols>
    <col min="1" max="2" width="7.85546875" style="306" customWidth="1"/>
    <col min="3" max="3" width="8.28515625" style="306" customWidth="1"/>
    <col min="4" max="4" width="45.7109375" style="306" customWidth="1"/>
    <col min="5" max="5" width="22" style="415"/>
    <col min="6" max="16384" width="22" style="304"/>
  </cols>
  <sheetData>
    <row r="1" spans="1:19" ht="23.1" customHeight="1" x14ac:dyDescent="0.2">
      <c r="A1" s="581" t="s">
        <v>457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</row>
    <row r="2" spans="1:19" ht="23.1" customHeight="1" x14ac:dyDescent="0.2">
      <c r="A2" s="581" t="s">
        <v>458</v>
      </c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581"/>
      <c r="Q2" s="581"/>
    </row>
    <row r="3" spans="1:19" ht="23.1" customHeight="1" x14ac:dyDescent="0.2">
      <c r="A3" s="582" t="s">
        <v>459</v>
      </c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582"/>
      <c r="M3" s="582"/>
      <c r="N3" s="582"/>
      <c r="O3" s="582"/>
      <c r="P3" s="582"/>
      <c r="Q3" s="582"/>
    </row>
    <row r="4" spans="1:19" ht="23.1" customHeight="1" thickBot="1" x14ac:dyDescent="0.25">
      <c r="A4" s="304"/>
      <c r="B4" s="304"/>
      <c r="C4" s="305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307"/>
    </row>
    <row r="5" spans="1:19" ht="23.1" customHeight="1" thickBot="1" x14ac:dyDescent="0.25">
      <c r="A5" s="308" t="s">
        <v>460</v>
      </c>
      <c r="B5" s="309"/>
      <c r="C5" s="310"/>
      <c r="D5" s="311"/>
      <c r="E5" s="312"/>
      <c r="F5" s="313"/>
      <c r="G5" s="583" t="s">
        <v>461</v>
      </c>
      <c r="H5" s="583"/>
      <c r="I5" s="583"/>
      <c r="J5" s="583"/>
      <c r="K5" s="583"/>
      <c r="L5" s="583"/>
      <c r="M5" s="583"/>
      <c r="N5" s="583"/>
      <c r="O5" s="583"/>
      <c r="P5" s="583"/>
      <c r="Q5" s="584"/>
    </row>
    <row r="6" spans="1:19" ht="23.1" customHeight="1" thickBot="1" x14ac:dyDescent="0.25">
      <c r="A6" s="585" t="s">
        <v>462</v>
      </c>
      <c r="B6" s="586"/>
      <c r="C6" s="587"/>
      <c r="D6" s="314" t="s">
        <v>463</v>
      </c>
      <c r="E6" s="315" t="s">
        <v>464</v>
      </c>
      <c r="F6" s="315" t="s">
        <v>465</v>
      </c>
      <c r="G6" s="315" t="s">
        <v>466</v>
      </c>
      <c r="H6" s="315" t="s">
        <v>467</v>
      </c>
      <c r="I6" s="315" t="s">
        <v>468</v>
      </c>
      <c r="J6" s="315" t="s">
        <v>469</v>
      </c>
      <c r="K6" s="315" t="s">
        <v>470</v>
      </c>
      <c r="L6" s="315" t="s">
        <v>471</v>
      </c>
      <c r="M6" s="315" t="s">
        <v>472</v>
      </c>
      <c r="N6" s="315" t="s">
        <v>473</v>
      </c>
      <c r="O6" s="315" t="s">
        <v>474</v>
      </c>
      <c r="P6" s="315" t="s">
        <v>475</v>
      </c>
      <c r="Q6" s="315" t="s">
        <v>476</v>
      </c>
    </row>
    <row r="7" spans="1:19" ht="23.1" customHeight="1" thickBot="1" x14ac:dyDescent="0.25">
      <c r="A7" s="566">
        <v>1000</v>
      </c>
      <c r="B7" s="567"/>
      <c r="C7" s="568"/>
      <c r="D7" s="316" t="s">
        <v>477</v>
      </c>
      <c r="E7" s="317">
        <f>SUM(E8:E17)</f>
        <v>27527928.071278628</v>
      </c>
      <c r="F7" s="317">
        <f>SUM(F8:F17)</f>
        <v>2247964.6655975087</v>
      </c>
      <c r="G7" s="317">
        <f>SUM(G8:G17)</f>
        <v>2874299.7055975087</v>
      </c>
      <c r="H7" s="317">
        <f t="shared" ref="H7:Q7" si="0">SUM(H8:H17)</f>
        <v>2379794.9976517707</v>
      </c>
      <c r="I7" s="317">
        <f t="shared" si="0"/>
        <v>2225903.2255975087</v>
      </c>
      <c r="J7" s="317">
        <f t="shared" si="0"/>
        <v>2208903.9255975084</v>
      </c>
      <c r="K7" s="317">
        <f t="shared" si="0"/>
        <v>2204054.4255975084</v>
      </c>
      <c r="L7" s="317">
        <f t="shared" si="0"/>
        <v>2216015.8355975086</v>
      </c>
      <c r="M7" s="317">
        <f t="shared" si="0"/>
        <v>2202643.0655975086</v>
      </c>
      <c r="N7" s="317">
        <f t="shared" si="0"/>
        <v>2353802.0176517707</v>
      </c>
      <c r="O7" s="317">
        <f t="shared" si="0"/>
        <v>2209673.3755975086</v>
      </c>
      <c r="P7" s="317">
        <f t="shared" si="0"/>
        <v>2178507.5455975085</v>
      </c>
      <c r="Q7" s="317">
        <f t="shared" si="0"/>
        <v>2226365.2855975088</v>
      </c>
      <c r="R7" s="54"/>
      <c r="S7" s="54"/>
    </row>
    <row r="8" spans="1:19" ht="23.1" customHeight="1" x14ac:dyDescent="0.2">
      <c r="A8" s="318">
        <v>1100</v>
      </c>
      <c r="B8" s="319">
        <v>113</v>
      </c>
      <c r="C8" s="320">
        <v>11301</v>
      </c>
      <c r="D8" s="321" t="s">
        <v>478</v>
      </c>
      <c r="E8" s="322">
        <f t="shared" ref="E8:E13" si="1">SUM(F8:Q8)</f>
        <v>22818113.030927997</v>
      </c>
      <c r="F8" s="323">
        <f>[1]PEPP!F9+[1]PEPP!F147+[1]PEPP!F286+[1]PEPP!F425+[1]PEPP!F563+[1]PEPP!F700+[1]PEPP!F837+[1]PEPP!F975+[1]PEPP!F1113+[1]PEPP!F1253+[1]PEPP!F1392+[1]PEPP!F1532+[1]PEPP!F1673+[1]PEPP!F1816+[1]PEPP!F1957</f>
        <v>1901509.419244</v>
      </c>
      <c r="G8" s="323">
        <f>[1]PEPP!G9+[1]PEPP!G147+[1]PEPP!G286+[1]PEPP!G425+[1]PEPP!G563+[1]PEPP!G700+[1]PEPP!G837+[1]PEPP!G975+[1]PEPP!G1113+[1]PEPP!G1253+[1]PEPP!G1392+[1]PEPP!G1532+[1]PEPP!G1673+[1]PEPP!G1816+[1]PEPP!G1957</f>
        <v>1901509.419244</v>
      </c>
      <c r="H8" s="323">
        <f>[1]PEPP!H9+[1]PEPP!H147+[1]PEPP!H286+[1]PEPP!H425+[1]PEPP!H563+[1]PEPP!H700+[1]PEPP!H837+[1]PEPP!H975+[1]PEPP!H1113+[1]PEPP!H1253+[1]PEPP!H1392+[1]PEPP!H1532+[1]PEPP!H1673+[1]PEPP!H1816+[1]PEPP!H1957</f>
        <v>1901509.419244</v>
      </c>
      <c r="I8" s="323">
        <f>[1]PEPP!I9+[1]PEPP!I147+[1]PEPP!I286+[1]PEPP!I425+[1]PEPP!I563+[1]PEPP!I700+[1]PEPP!I837+[1]PEPP!I975+[1]PEPP!I1113+[1]PEPP!I1253+[1]PEPP!I1392+[1]PEPP!I1532+[1]PEPP!I1673+[1]PEPP!I1816+[1]PEPP!I1957</f>
        <v>1901509.419244</v>
      </c>
      <c r="J8" s="323">
        <f>[1]PEPP!J9+[1]PEPP!J147+[1]PEPP!J286+[1]PEPP!J425+[1]PEPP!J563+[1]PEPP!J700+[1]PEPP!J837+[1]PEPP!J975+[1]PEPP!J1113+[1]PEPP!J1253+[1]PEPP!J1392+[1]PEPP!J1532+[1]PEPP!J1673+[1]PEPP!J1816+[1]PEPP!J1957</f>
        <v>1901509.419244</v>
      </c>
      <c r="K8" s="323">
        <f>[1]PEPP!K9+[1]PEPP!K147+[1]PEPP!K286+[1]PEPP!K425+[1]PEPP!K563+[1]PEPP!K700+[1]PEPP!K837+[1]PEPP!K975+[1]PEPP!K1113+[1]PEPP!K1253+[1]PEPP!K1392+[1]PEPP!K1532+[1]PEPP!K1673+[1]PEPP!K1816+[1]PEPP!K1957</f>
        <v>1901509.419244</v>
      </c>
      <c r="L8" s="323">
        <f>[1]PEPP!L9+[1]PEPP!L147+[1]PEPP!L286+[1]PEPP!L425+[1]PEPP!L563+[1]PEPP!L700+[1]PEPP!L837+[1]PEPP!L975+[1]PEPP!L1113+[1]PEPP!L1253+[1]PEPP!L1392+[1]PEPP!L1532+[1]PEPP!L1673+[1]PEPP!L1816+[1]PEPP!L1957</f>
        <v>1901509.419244</v>
      </c>
      <c r="M8" s="323">
        <f>[1]PEPP!M9+[1]PEPP!M147+[1]PEPP!M286+[1]PEPP!M425+[1]PEPP!M563+[1]PEPP!M700+[1]PEPP!M837+[1]PEPP!M975+[1]PEPP!M1113+[1]PEPP!M1253+[1]PEPP!M1392+[1]PEPP!M1532+[1]PEPP!M1673+[1]PEPP!M1816+[1]PEPP!M1957</f>
        <v>1901509.419244</v>
      </c>
      <c r="N8" s="323">
        <f>[1]PEPP!N9+[1]PEPP!N147+[1]PEPP!N286+[1]PEPP!N425+[1]PEPP!N563+[1]PEPP!N700+[1]PEPP!N837+[1]PEPP!N975+[1]PEPP!N1113+[1]PEPP!N1253+[1]PEPP!N1392+[1]PEPP!N1532+[1]PEPP!N1673+[1]PEPP!N1816+[1]PEPP!N1957</f>
        <v>1901509.419244</v>
      </c>
      <c r="O8" s="323">
        <f>[1]PEPP!O9+[1]PEPP!O147+[1]PEPP!O286+[1]PEPP!O425+[1]PEPP!O563+[1]PEPP!O700+[1]PEPP!O837+[1]PEPP!O975+[1]PEPP!O1113+[1]PEPP!O1253+[1]PEPP!O1392+[1]PEPP!O1532+[1]PEPP!O1673+[1]PEPP!O1816+[1]PEPP!O1957</f>
        <v>1901509.419244</v>
      </c>
      <c r="P8" s="323">
        <f>[1]PEPP!P9+[1]PEPP!P147+[1]PEPP!P286+[1]PEPP!P425+[1]PEPP!P563+[1]PEPP!P700+[1]PEPP!P837+[1]PEPP!P975+[1]PEPP!P1113+[1]PEPP!P1253+[1]PEPP!P1392+[1]PEPP!P1532+[1]PEPP!P1673+[1]PEPP!P1816+[1]PEPP!P1957</f>
        <v>1901509.419244</v>
      </c>
      <c r="Q8" s="323">
        <f>[1]PEPP!Q9+[1]PEPP!Q147+[1]PEPP!Q286+[1]PEPP!Q425+[1]PEPP!Q563+[1]PEPP!Q700+[1]PEPP!Q837+[1]PEPP!Q975+[1]PEPP!Q1113+[1]PEPP!Q1253+[1]PEPP!Q1392+[1]PEPP!Q1532+[1]PEPP!Q1673+[1]PEPP!Q1816+[1]PEPP!Q1957</f>
        <v>1901509.419244</v>
      </c>
      <c r="R8" s="54"/>
      <c r="S8" s="54"/>
    </row>
    <row r="9" spans="1:19" s="62" customFormat="1" ht="23.1" customHeight="1" x14ac:dyDescent="0.2">
      <c r="A9" s="318">
        <v>1200</v>
      </c>
      <c r="B9" s="319">
        <v>121</v>
      </c>
      <c r="C9" s="320">
        <v>12101</v>
      </c>
      <c r="D9" s="321" t="s">
        <v>479</v>
      </c>
      <c r="E9" s="322">
        <f t="shared" si="1"/>
        <v>367358.40000000008</v>
      </c>
      <c r="F9" s="323">
        <f>[1]PEPP!F10+[1]PEPP!F148+[1]PEPP!F287+[1]PEPP!F1114</f>
        <v>30613.199999999997</v>
      </c>
      <c r="G9" s="323">
        <f>[1]PEPP!G10+[1]PEPP!G148+[1]PEPP!G287+[1]PEPP!G1114</f>
        <v>30613.199999999997</v>
      </c>
      <c r="H9" s="323">
        <f>[1]PEPP!H10+[1]PEPP!H148+[1]PEPP!H287+[1]PEPP!H1114</f>
        <v>30613.199999999997</v>
      </c>
      <c r="I9" s="323">
        <f>[1]PEPP!I10+[1]PEPP!I148+[1]PEPP!I287+[1]PEPP!I1114</f>
        <v>30613.199999999997</v>
      </c>
      <c r="J9" s="323">
        <f>[1]PEPP!J10+[1]PEPP!J148+[1]PEPP!J287+[1]PEPP!J1114</f>
        <v>30613.199999999997</v>
      </c>
      <c r="K9" s="323">
        <f>[1]PEPP!K10+[1]PEPP!K148+[1]PEPP!K287+[1]PEPP!K1114</f>
        <v>30613.199999999997</v>
      </c>
      <c r="L9" s="323">
        <f>[1]PEPP!L10+[1]PEPP!L148+[1]PEPP!L287+[1]PEPP!L1114</f>
        <v>30613.199999999997</v>
      </c>
      <c r="M9" s="323">
        <f>[1]PEPP!M10+[1]PEPP!M148+[1]PEPP!M287+[1]PEPP!M1114</f>
        <v>30613.199999999997</v>
      </c>
      <c r="N9" s="323">
        <f>[1]PEPP!N10+[1]PEPP!N148+[1]PEPP!N287+[1]PEPP!N1114</f>
        <v>30613.199999999997</v>
      </c>
      <c r="O9" s="323">
        <f>[1]PEPP!O10+[1]PEPP!O148+[1]PEPP!O287+[1]PEPP!O1114</f>
        <v>30613.199999999997</v>
      </c>
      <c r="P9" s="323">
        <f>[1]PEPP!P10+[1]PEPP!P148+[1]PEPP!P287+[1]PEPP!P1114</f>
        <v>30613.199999999997</v>
      </c>
      <c r="Q9" s="323">
        <f>[1]PEPP!Q10+[1]PEPP!Q148+[1]PEPP!Q287+[1]PEPP!Q1114</f>
        <v>30613.199999999997</v>
      </c>
      <c r="R9" s="54"/>
      <c r="S9" s="54"/>
    </row>
    <row r="10" spans="1:19" ht="23.1" customHeight="1" x14ac:dyDescent="0.2">
      <c r="A10" s="324">
        <v>1200</v>
      </c>
      <c r="B10" s="325">
        <v>122</v>
      </c>
      <c r="C10" s="326">
        <v>12201</v>
      </c>
      <c r="D10" s="327" t="s">
        <v>480</v>
      </c>
      <c r="E10" s="322">
        <f t="shared" si="1"/>
        <v>252000</v>
      </c>
      <c r="F10" s="323">
        <f>[1]PEPP!F11+[1]PEPP!F149+[1]PEPP!F288+[1]PEPP!F426+[1]PEPP!F564+[1]PEPP!F701+[1]PEPP!F838+[1]PEPP!F976+[1]PEPP!F1115+[1]PEPP!F1254+[1]PEPP!F1393+[1]PEPP!F1533+[1]PEPP!F1674+[1]PEPP!F1817+[1]PEPP!F1958</f>
        <v>46000</v>
      </c>
      <c r="G10" s="323">
        <f>[1]PEPP!G11+[1]PEPP!G149+[1]PEPP!G288+[1]PEPP!G426+[1]PEPP!G564+[1]PEPP!G701+[1]PEPP!G838+[1]PEPP!G976+[1]PEPP!G1115+[1]PEPP!G1254+[1]PEPP!G1393+[1]PEPP!G1533+[1]PEPP!G1674+[1]PEPP!G1817+[1]PEPP!G1958</f>
        <v>31000</v>
      </c>
      <c r="H10" s="323">
        <f>[1]PEPP!H11+[1]PEPP!H149+[1]PEPP!H288+[1]PEPP!H426+[1]PEPP!H564+[1]PEPP!H701+[1]PEPP!H838+[1]PEPP!H976+[1]PEPP!H1115+[1]PEPP!H1254+[1]PEPP!H1393+[1]PEPP!H1533+[1]PEPP!H1674+[1]PEPP!H1817+[1]PEPP!H1958</f>
        <v>31000</v>
      </c>
      <c r="I10" s="323">
        <f>[1]PEPP!I11+[1]PEPP!I149+[1]PEPP!I288+[1]PEPP!I426+[1]PEPP!I564+[1]PEPP!I701+[1]PEPP!I838+[1]PEPP!I976+[1]PEPP!I1115+[1]PEPP!I1254+[1]PEPP!I1393+[1]PEPP!I1533+[1]PEPP!I1674+[1]PEPP!I1817+[1]PEPP!I1958</f>
        <v>16000</v>
      </c>
      <c r="J10" s="323">
        <f>[1]PEPP!J11+[1]PEPP!J149+[1]PEPP!J288+[1]PEPP!J426+[1]PEPP!J564+[1]PEPP!J701+[1]PEPP!J838+[1]PEPP!J976+[1]PEPP!J1115+[1]PEPP!J1254+[1]PEPP!J1393+[1]PEPP!J1533+[1]PEPP!J1674+[1]PEPP!J1817+[1]PEPP!J1958</f>
        <v>16000</v>
      </c>
      <c r="K10" s="323">
        <f>[1]PEPP!K11+[1]PEPP!K149+[1]PEPP!K288+[1]PEPP!K426+[1]PEPP!K564+[1]PEPP!K701+[1]PEPP!K838+[1]PEPP!K976+[1]PEPP!K1115+[1]PEPP!K1254+[1]PEPP!K1393+[1]PEPP!K1533+[1]PEPP!K1674+[1]PEPP!K1817+[1]PEPP!K1958</f>
        <v>16000</v>
      </c>
      <c r="L10" s="323">
        <f>[1]PEPP!L11+[1]PEPP!L149+[1]PEPP!L288+[1]PEPP!L426+[1]PEPP!L564+[1]PEPP!L701+[1]PEPP!L838+[1]PEPP!L976+[1]PEPP!L1115+[1]PEPP!L1254+[1]PEPP!L1393+[1]PEPP!L1533+[1]PEPP!L1674+[1]PEPP!L1817+[1]PEPP!L1958</f>
        <v>16000</v>
      </c>
      <c r="M10" s="323">
        <f>[1]PEPP!M11+[1]PEPP!M149+[1]PEPP!M288+[1]PEPP!M426+[1]PEPP!M564+[1]PEPP!M701+[1]PEPP!M838+[1]PEPP!M976+[1]PEPP!M1115+[1]PEPP!M1254+[1]PEPP!M1393+[1]PEPP!M1533+[1]PEPP!M1674+[1]PEPP!M1817+[1]PEPP!M1958</f>
        <v>16000</v>
      </c>
      <c r="N10" s="323">
        <f>[1]PEPP!N11+[1]PEPP!N149+[1]PEPP!N288+[1]PEPP!N426+[1]PEPP!N564+[1]PEPP!N701+[1]PEPP!N838+[1]PEPP!N976+[1]PEPP!N1115+[1]PEPP!N1254+[1]PEPP!N1393+[1]PEPP!N1533+[1]PEPP!N1674+[1]PEPP!N1817+[1]PEPP!N1958</f>
        <v>16000</v>
      </c>
      <c r="O10" s="323">
        <f>[1]PEPP!O11+[1]PEPP!O149+[1]PEPP!O288+[1]PEPP!O426+[1]PEPP!O564+[1]PEPP!O701+[1]PEPP!O838+[1]PEPP!O976+[1]PEPP!O1115+[1]PEPP!O1254+[1]PEPP!O1393+[1]PEPP!O1533+[1]PEPP!O1674+[1]PEPP!O1817+[1]PEPP!O1958</f>
        <v>16000</v>
      </c>
      <c r="P10" s="323">
        <f>[1]PEPP!P11+[1]PEPP!P149+[1]PEPP!P288+[1]PEPP!P426+[1]PEPP!P564+[1]PEPP!P701+[1]PEPP!P838+[1]PEPP!P976+[1]PEPP!P1115+[1]PEPP!P1254+[1]PEPP!P1393+[1]PEPP!P1533+[1]PEPP!P1674+[1]PEPP!P1817+[1]PEPP!P1958</f>
        <v>16000</v>
      </c>
      <c r="Q10" s="323">
        <f>[1]PEPP!Q11+[1]PEPP!Q149+[1]PEPP!Q288+[1]PEPP!Q426+[1]PEPP!Q564+[1]PEPP!Q701+[1]PEPP!Q838+[1]PEPP!Q976+[1]PEPP!Q1115+[1]PEPP!Q1254+[1]PEPP!Q1393+[1]PEPP!Q1533+[1]PEPP!Q1674+[1]PEPP!Q1817+[1]PEPP!Q1958</f>
        <v>16000</v>
      </c>
      <c r="R10" s="54"/>
      <c r="S10" s="54"/>
    </row>
    <row r="11" spans="1:19" ht="23.1" customHeight="1" x14ac:dyDescent="0.2">
      <c r="A11" s="324">
        <v>1300</v>
      </c>
      <c r="B11" s="325">
        <v>132</v>
      </c>
      <c r="C11" s="326">
        <v>13201</v>
      </c>
      <c r="D11" s="327" t="s">
        <v>481</v>
      </c>
      <c r="E11" s="322">
        <f t="shared" si="1"/>
        <v>280074.34410852497</v>
      </c>
      <c r="F11" s="323">
        <f>[1]PEPP!F12+[1]PEPP!F150+[1]PEPP!F289+[1]PEPP!F427+[1]PEPP!F565+[1]PEPP!F702+[1]PEPP!F839+[1]PEPP!F977+[1]PEPP!F1116+[1]PEPP!F1255+[1]PEPP!F1394+[1]PEPP!F1534+[1]PEPP!F1675+[1]PEPP!F1818+[1]PEPP!F1959</f>
        <v>0</v>
      </c>
      <c r="G11" s="323">
        <f>[1]PEPP!G12+[1]PEPP!G150+[1]PEPP!G289+[1]PEPP!G427+[1]PEPP!G565+[1]PEPP!G702+[1]PEPP!G839+[1]PEPP!G977+[1]PEPP!G1116+[1]PEPP!G1255+[1]PEPP!G1394+[1]PEPP!G1534+[1]PEPP!G1675+[1]PEPP!G1818+[1]PEPP!G1959</f>
        <v>0</v>
      </c>
      <c r="H11" s="323">
        <f>[1]PEPP!H12+[1]PEPP!H150+[1]PEPP!H289+[1]PEPP!H427+[1]PEPP!H565+[1]PEPP!H702+[1]PEPP!H839+[1]PEPP!H977+[1]PEPP!H1116+[1]PEPP!H1255+[1]PEPP!H1394+[1]PEPP!H1534+[1]PEPP!H1675+[1]PEPP!H1818+[1]PEPP!H1959</f>
        <v>140037.17205426248</v>
      </c>
      <c r="I11" s="323">
        <f>[1]PEPP!I12+[1]PEPP!I150+[1]PEPP!I289+[1]PEPP!I427+[1]PEPP!I565+[1]PEPP!I702+[1]PEPP!I839+[1]PEPP!I977+[1]PEPP!I1116+[1]PEPP!I1255+[1]PEPP!I1394+[1]PEPP!I1534+[1]PEPP!I1675+[1]PEPP!I1818+[1]PEPP!I1959</f>
        <v>0</v>
      </c>
      <c r="J11" s="323">
        <f>[1]PEPP!J12+[1]PEPP!J150+[1]PEPP!J289+[1]PEPP!J427+[1]PEPP!J565+[1]PEPP!J702+[1]PEPP!J839+[1]PEPP!J977+[1]PEPP!J1116+[1]PEPP!J1255+[1]PEPP!J1394+[1]PEPP!J1534+[1]PEPP!J1675+[1]PEPP!J1818+[1]PEPP!J1959</f>
        <v>0</v>
      </c>
      <c r="K11" s="323">
        <f>[1]PEPP!K12+[1]PEPP!K150+[1]PEPP!K289+[1]PEPP!K427+[1]PEPP!K565+[1]PEPP!K702+[1]PEPP!K839+[1]PEPP!K977+[1]PEPP!K1116+[1]PEPP!K1255+[1]PEPP!K1394+[1]PEPP!K1534+[1]PEPP!K1675+[1]PEPP!K1818+[1]PEPP!K1959</f>
        <v>0</v>
      </c>
      <c r="L11" s="323">
        <f>[1]PEPP!L12+[1]PEPP!L150+[1]PEPP!L289+[1]PEPP!L427+[1]PEPP!L565+[1]PEPP!L702+[1]PEPP!L839+[1]PEPP!L977+[1]PEPP!L1116+[1]PEPP!L1255+[1]PEPP!L1394+[1]PEPP!L1534+[1]PEPP!L1675+[1]PEPP!L1818+[1]PEPP!L1959</f>
        <v>0</v>
      </c>
      <c r="M11" s="323">
        <f>[1]PEPP!M12+[1]PEPP!M150+[1]PEPP!M289+[1]PEPP!M427+[1]PEPP!M565+[1]PEPP!M702+[1]PEPP!M839+[1]PEPP!M977+[1]PEPP!M1116+[1]PEPP!M1255+[1]PEPP!M1394+[1]PEPP!M1534+[1]PEPP!M1675+[1]PEPP!M1818+[1]PEPP!M1959</f>
        <v>0</v>
      </c>
      <c r="N11" s="323">
        <f>[1]PEPP!N12+[1]PEPP!N150+[1]PEPP!N289+[1]PEPP!N427+[1]PEPP!N565+[1]PEPP!N702+[1]PEPP!N839+[1]PEPP!N977+[1]PEPP!N1116+[1]PEPP!N1255+[1]PEPP!N1394+[1]PEPP!N1534+[1]PEPP!N1675+[1]PEPP!N1818+[1]PEPP!N1959</f>
        <v>140037.17205426248</v>
      </c>
      <c r="O11" s="323">
        <f>[1]PEPP!O12+[1]PEPP!O150+[1]PEPP!O289+[1]PEPP!O427+[1]PEPP!O565+[1]PEPP!O702+[1]PEPP!O839+[1]PEPP!O977+[1]PEPP!O1116+[1]PEPP!O1255+[1]PEPP!O1394+[1]PEPP!O1534+[1]PEPP!O1675+[1]PEPP!O1818+[1]PEPP!O1959</f>
        <v>0</v>
      </c>
      <c r="P11" s="323">
        <f>[1]PEPP!P12+[1]PEPP!P150+[1]PEPP!P289+[1]PEPP!P427+[1]PEPP!P565+[1]PEPP!P702+[1]PEPP!P839+[1]PEPP!P977+[1]PEPP!P1116+[1]PEPP!P1255+[1]PEPP!P1394+[1]PEPP!P1534+[1]PEPP!P1675+[1]PEPP!P1818+[1]PEPP!P1959</f>
        <v>0</v>
      </c>
      <c r="Q11" s="323">
        <f>[1]PEPP!Q12+[1]PEPP!Q150+[1]PEPP!Q289+[1]PEPP!Q427+[1]PEPP!Q565+[1]PEPP!Q702+[1]PEPP!Q839+[1]PEPP!Q977+[1]PEPP!Q1116+[1]PEPP!Q1255+[1]PEPP!Q1394+[1]PEPP!Q1534+[1]PEPP!Q1675+[1]PEPP!Q1818+[1]PEPP!Q1959</f>
        <v>0</v>
      </c>
      <c r="R11" s="54"/>
      <c r="S11" s="54"/>
    </row>
    <row r="12" spans="1:19" ht="23.1" customHeight="1" x14ac:dyDescent="0.2">
      <c r="A12" s="324">
        <v>1300</v>
      </c>
      <c r="B12" s="325">
        <v>132</v>
      </c>
      <c r="C12" s="326">
        <v>13202</v>
      </c>
      <c r="D12" s="327" t="s">
        <v>482</v>
      </c>
      <c r="E12" s="322">
        <f t="shared" si="1"/>
        <v>2477303.1162421056</v>
      </c>
      <c r="F12" s="323">
        <f>[1]PEPP!F13+[1]PEPP!F151+[1]PEPP!F290+[1]PEPP!F428+[1]PEPP!F566+[1]PEPP!F703+[1]PEPP!F840+[1]PEPP!F978+[1]PEPP!F1117+[1]PEPP!F1256+[1]PEPP!F1395+[1]PEPP!F1535+[1]PEPP!F1676+[1]PEPP!F1819+[1]PEPP!F1960</f>
        <v>206441.92635350881</v>
      </c>
      <c r="G12" s="323">
        <f>[1]PEPP!G13+[1]PEPP!G151+[1]PEPP!G290+[1]PEPP!G428+[1]PEPP!G566+[1]PEPP!G703+[1]PEPP!G840+[1]PEPP!G978+[1]PEPP!G1117+[1]PEPP!G1256+[1]PEPP!G1395+[1]PEPP!G1535+[1]PEPP!G1676+[1]PEPP!G1819+[1]PEPP!G1960</f>
        <v>206441.92635350881</v>
      </c>
      <c r="H12" s="323">
        <f>[1]PEPP!H13+[1]PEPP!H151+[1]PEPP!H290+[1]PEPP!H428+[1]PEPP!H566+[1]PEPP!H703+[1]PEPP!H840+[1]PEPP!H978+[1]PEPP!H1117+[1]PEPP!H1256+[1]PEPP!H1395+[1]PEPP!H1535+[1]PEPP!H1676+[1]PEPP!H1819+[1]PEPP!H1960</f>
        <v>206441.92635350881</v>
      </c>
      <c r="I12" s="323">
        <f>[1]PEPP!I13+[1]PEPP!I151+[1]PEPP!I290+[1]PEPP!I428+[1]PEPP!I566+[1]PEPP!I703+[1]PEPP!I840+[1]PEPP!I978+[1]PEPP!I1117+[1]PEPP!I1256+[1]PEPP!I1395+[1]PEPP!I1535+[1]PEPP!I1676+[1]PEPP!I1819+[1]PEPP!I1960</f>
        <v>206441.92635350881</v>
      </c>
      <c r="J12" s="323">
        <f>[1]PEPP!J13+[1]PEPP!J151+[1]PEPP!J290+[1]PEPP!J428+[1]PEPP!J566+[1]PEPP!J703+[1]PEPP!J840+[1]PEPP!J978+[1]PEPP!J1117+[1]PEPP!J1256+[1]PEPP!J1395+[1]PEPP!J1535+[1]PEPP!J1676+[1]PEPP!J1819+[1]PEPP!J1960</f>
        <v>206441.92635350881</v>
      </c>
      <c r="K12" s="323">
        <f>[1]PEPP!K13+[1]PEPP!K151+[1]PEPP!K290+[1]PEPP!K428+[1]PEPP!K566+[1]PEPP!K703+[1]PEPP!K840+[1]PEPP!K978+[1]PEPP!K1117+[1]PEPP!K1256+[1]PEPP!K1395+[1]PEPP!K1535+[1]PEPP!K1676+[1]PEPP!K1819+[1]PEPP!K1960</f>
        <v>206441.92635350881</v>
      </c>
      <c r="L12" s="323">
        <f>[1]PEPP!L13+[1]PEPP!L151+[1]PEPP!L290+[1]PEPP!L428+[1]PEPP!L566+[1]PEPP!L703+[1]PEPP!L840+[1]PEPP!L978+[1]PEPP!L1117+[1]PEPP!L1256+[1]PEPP!L1395+[1]PEPP!L1535+[1]PEPP!L1676+[1]PEPP!L1819+[1]PEPP!L1960</f>
        <v>206441.92635350881</v>
      </c>
      <c r="M12" s="323">
        <f>[1]PEPP!M13+[1]PEPP!M151+[1]PEPP!M290+[1]PEPP!M428+[1]PEPP!M566+[1]PEPP!M703+[1]PEPP!M840+[1]PEPP!M978+[1]PEPP!M1117+[1]PEPP!M1256+[1]PEPP!M1395+[1]PEPP!M1535+[1]PEPP!M1676+[1]PEPP!M1819+[1]PEPP!M1960</f>
        <v>206441.92635350881</v>
      </c>
      <c r="N12" s="323">
        <f>[1]PEPP!N13+[1]PEPP!N151+[1]PEPP!N290+[1]PEPP!N428+[1]PEPP!N566+[1]PEPP!N703+[1]PEPP!N840+[1]PEPP!N978+[1]PEPP!N1117+[1]PEPP!N1256+[1]PEPP!N1395+[1]PEPP!N1535+[1]PEPP!N1676+[1]PEPP!N1819+[1]PEPP!N1960</f>
        <v>206441.92635350881</v>
      </c>
      <c r="O12" s="323">
        <f>[1]PEPP!O13+[1]PEPP!O151+[1]PEPP!O290+[1]PEPP!O428+[1]PEPP!O566+[1]PEPP!O703+[1]PEPP!O840+[1]PEPP!O978+[1]PEPP!O1117+[1]PEPP!O1256+[1]PEPP!O1395+[1]PEPP!O1535+[1]PEPP!O1676+[1]PEPP!O1819+[1]PEPP!O1960</f>
        <v>206441.92635350881</v>
      </c>
      <c r="P12" s="323">
        <f>[1]PEPP!P13+[1]PEPP!P151+[1]PEPP!P290+[1]PEPP!P428+[1]PEPP!P566+[1]PEPP!P703+[1]PEPP!P840+[1]PEPP!P978+[1]PEPP!P1117+[1]PEPP!P1256+[1]PEPP!P1395+[1]PEPP!P1535+[1]PEPP!P1676+[1]PEPP!P1819+[1]PEPP!P1960</f>
        <v>206441.92635350881</v>
      </c>
      <c r="Q12" s="323">
        <f>[1]PEPP!Q13+[1]PEPP!Q151+[1]PEPP!Q290+[1]PEPP!Q428+[1]PEPP!Q566+[1]PEPP!Q703+[1]PEPP!Q840+[1]PEPP!Q978+[1]PEPP!Q1117+[1]PEPP!Q1256+[1]PEPP!Q1395+[1]PEPP!Q1535+[1]PEPP!Q1676+[1]PEPP!Q1819+[1]PEPP!Q1960</f>
        <v>206441.92635350881</v>
      </c>
      <c r="R12" s="54"/>
      <c r="S12" s="54"/>
    </row>
    <row r="13" spans="1:19" ht="23.1" customHeight="1" x14ac:dyDescent="0.2">
      <c r="A13" s="324">
        <v>1300</v>
      </c>
      <c r="B13" s="325">
        <v>133</v>
      </c>
      <c r="C13" s="326">
        <v>13301</v>
      </c>
      <c r="D13" s="328" t="s">
        <v>483</v>
      </c>
      <c r="E13" s="322">
        <f t="shared" si="1"/>
        <v>563079.18000000005</v>
      </c>
      <c r="F13" s="323">
        <f>[1]PEPP!F14+[1]PEPP!F152+[1]PEPP!F291+[1]PEPP!F429+[1]PEPP!F567+[1]PEPP!F704+[1]PEPP!F841+[1]PEPP!F979+[1]PEPP!F1118+[1]PEPP!F1257+[1]PEPP!F1396+[1]PEPP!F1536+[1]PEPP!F1677+[1]PEPP!F1820+[1]PEPP!F1961</f>
        <v>53400.119999999995</v>
      </c>
      <c r="G13" s="323">
        <f>[1]PEPP!G14+[1]PEPP!G152+[1]PEPP!G291+[1]PEPP!G429+[1]PEPP!G567+[1]PEPP!G704+[1]PEPP!G841+[1]PEPP!G979+[1]PEPP!G1118+[1]PEPP!G1257+[1]PEPP!G1396+[1]PEPP!G1536+[1]PEPP!G1677+[1]PEPP!G1820+[1]PEPP!G1961</f>
        <v>44735.159999999996</v>
      </c>
      <c r="H13" s="323">
        <f>[1]PEPP!H14+[1]PEPP!H152+[1]PEPP!H291+[1]PEPP!H429+[1]PEPP!H567+[1]PEPP!H704+[1]PEPP!H841+[1]PEPP!H979+[1]PEPP!H1118+[1]PEPP!H1257+[1]PEPP!H1396+[1]PEPP!H1536+[1]PEPP!H1677+[1]PEPP!H1820+[1]PEPP!H1961</f>
        <v>60193.279999999999</v>
      </c>
      <c r="I13" s="323">
        <f>[1]PEPP!I14+[1]PEPP!I152+[1]PEPP!I291+[1]PEPP!I429+[1]PEPP!I567+[1]PEPP!I704+[1]PEPP!I841+[1]PEPP!I979+[1]PEPP!I1118+[1]PEPP!I1257+[1]PEPP!I1396+[1]PEPP!I1536+[1]PEPP!I1677+[1]PEPP!I1820+[1]PEPP!I1961</f>
        <v>61338.68</v>
      </c>
      <c r="J13" s="323">
        <f>[1]PEPP!J14+[1]PEPP!J152+[1]PEPP!J291+[1]PEPP!J429+[1]PEPP!J567+[1]PEPP!J704+[1]PEPP!J841+[1]PEPP!J979+[1]PEPP!J1118+[1]PEPP!J1257+[1]PEPP!J1396+[1]PEPP!J1536+[1]PEPP!J1677+[1]PEPP!J1820+[1]PEPP!J1961</f>
        <v>44339.380000000005</v>
      </c>
      <c r="K13" s="323">
        <f>[1]PEPP!K14+[1]PEPP!K152+[1]PEPP!K291+[1]PEPP!K429+[1]PEPP!K567+[1]PEPP!K704+[1]PEPP!K841+[1]PEPP!K979+[1]PEPP!K1118+[1]PEPP!K1257+[1]PEPP!K1396+[1]PEPP!K1536+[1]PEPP!K1677+[1]PEPP!K1820+[1]PEPP!K1961</f>
        <v>39489.880000000005</v>
      </c>
      <c r="L13" s="323">
        <f>[1]PEPP!L14+[1]PEPP!L152+[1]PEPP!L291+[1]PEPP!L429+[1]PEPP!L567+[1]PEPP!L704+[1]PEPP!L841+[1]PEPP!L979+[1]PEPP!L1118+[1]PEPP!L1257+[1]PEPP!L1396+[1]PEPP!L1536+[1]PEPP!L1677+[1]PEPP!L1820+[1]PEPP!L1961</f>
        <v>51451.29</v>
      </c>
      <c r="M13" s="323">
        <f>[1]PEPP!M14+[1]PEPP!M152+[1]PEPP!M291+[1]PEPP!M429+[1]PEPP!M567+[1]PEPP!M704+[1]PEPP!M841+[1]PEPP!M979+[1]PEPP!M1118+[1]PEPP!M1257+[1]PEPP!M1396+[1]PEPP!M1536+[1]PEPP!M1677+[1]PEPP!M1820+[1]PEPP!M1961</f>
        <v>38078.519999999997</v>
      </c>
      <c r="N13" s="323">
        <f>[1]PEPP!N14+[1]PEPP!N152+[1]PEPP!N291+[1]PEPP!N429+[1]PEPP!N567+[1]PEPP!N704+[1]PEPP!N841+[1]PEPP!N979+[1]PEPP!N1118+[1]PEPP!N1257+[1]PEPP!N1396+[1]PEPP!N1536+[1]PEPP!N1677+[1]PEPP!N1820+[1]PEPP!N1961</f>
        <v>49200.3</v>
      </c>
      <c r="O13" s="323">
        <f>[1]PEPP!O14+[1]PEPP!O152+[1]PEPP!O291+[1]PEPP!O429+[1]PEPP!O567+[1]PEPP!O704+[1]PEPP!O841+[1]PEPP!O979+[1]PEPP!O1118+[1]PEPP!O1257+[1]PEPP!O1396+[1]PEPP!O1536+[1]PEPP!O1677+[1]PEPP!O1820+[1]PEPP!O1961</f>
        <v>45108.83</v>
      </c>
      <c r="P13" s="323">
        <f>[1]PEPP!P14+[1]PEPP!P152+[1]PEPP!P291+[1]PEPP!P429+[1]PEPP!P567+[1]PEPP!P704+[1]PEPP!P841+[1]PEPP!P979+[1]PEPP!P1118+[1]PEPP!P1257+[1]PEPP!P1396+[1]PEPP!P1536+[1]PEPP!P1677+[1]PEPP!P1820+[1]PEPP!P1961</f>
        <v>13943</v>
      </c>
      <c r="Q13" s="323">
        <f>[1]PEPP!Q14+[1]PEPP!Q152+[1]PEPP!Q291+[1]PEPP!Q429+[1]PEPP!Q567+[1]PEPP!Q704+[1]PEPP!Q841+[1]PEPP!Q979+[1]PEPP!Q1118+[1]PEPP!Q1257+[1]PEPP!Q1396+[1]PEPP!Q1536+[1]PEPP!Q1677+[1]PEPP!Q1820+[1]PEPP!Q1961</f>
        <v>61800.740000000005</v>
      </c>
      <c r="R13" s="54"/>
      <c r="S13" s="54"/>
    </row>
    <row r="14" spans="1:19" ht="23.1" customHeight="1" x14ac:dyDescent="0.2">
      <c r="A14" s="324">
        <v>1300</v>
      </c>
      <c r="B14" s="325">
        <v>134</v>
      </c>
      <c r="C14" s="326">
        <v>13414</v>
      </c>
      <c r="D14" s="327" t="s">
        <v>484</v>
      </c>
      <c r="E14" s="322">
        <f t="shared" ref="E14:E74" si="2">SUM(F14:Q14)</f>
        <v>0</v>
      </c>
      <c r="F14" s="323">
        <f>[1]PEPP!F15+[1]PEPP!F153+[1]PEPP!F292+[1]PEPP!F430+[1]PEPP!F568+[1]PEPP!F705+[1]PEPP!F842+[1]PEPP!F980+[1]PEPP!F1119+[1]PEPP!F1258+[1]PEPP!F1397+[1]PEPP!F1537+[1]PEPP!F1678+[1]PEPP!F1821+[1]PEPP!F1962</f>
        <v>0</v>
      </c>
      <c r="G14" s="323">
        <f>[1]PEPP!G15+[1]PEPP!G153+[1]PEPP!G292+[1]PEPP!G430+[1]PEPP!G568+[1]PEPP!G705+[1]PEPP!G842+[1]PEPP!G980+[1]PEPP!G1119+[1]PEPP!G1258+[1]PEPP!G1397+[1]PEPP!G1537+[1]PEPP!G1678+[1]PEPP!G1821+[1]PEPP!G1962</f>
        <v>0</v>
      </c>
      <c r="H14" s="323">
        <f>[1]PEPP!H15+[1]PEPP!H153+[1]PEPP!H292+[1]PEPP!H430+[1]PEPP!H568+[1]PEPP!H705+[1]PEPP!H842+[1]PEPP!H980+[1]PEPP!H1119+[1]PEPP!H1258+[1]PEPP!H1397+[1]PEPP!H1537+[1]PEPP!H1678+[1]PEPP!H1821+[1]PEPP!H1962</f>
        <v>0</v>
      </c>
      <c r="I14" s="323">
        <f>[1]PEPP!I15+[1]PEPP!I153+[1]PEPP!I292+[1]PEPP!I430+[1]PEPP!I568+[1]PEPP!I705+[1]PEPP!I842+[1]PEPP!I980+[1]PEPP!I1119+[1]PEPP!I1258+[1]PEPP!I1397+[1]PEPP!I1537+[1]PEPP!I1678+[1]PEPP!I1821+[1]PEPP!I1962</f>
        <v>0</v>
      </c>
      <c r="J14" s="323">
        <f>[1]PEPP!J15+[1]PEPP!J153+[1]PEPP!J292+[1]PEPP!J430+[1]PEPP!J568+[1]PEPP!J705+[1]PEPP!J842+[1]PEPP!J980+[1]PEPP!J1119+[1]PEPP!J1258+[1]PEPP!J1397+[1]PEPP!J1537+[1]PEPP!J1678+[1]PEPP!J1821+[1]PEPP!J1962</f>
        <v>0</v>
      </c>
      <c r="K14" s="323">
        <f>[1]PEPP!K15+[1]PEPP!K153+[1]PEPP!K292+[1]PEPP!K430+[1]PEPP!K568+[1]PEPP!K705+[1]PEPP!K842+[1]PEPP!K980+[1]PEPP!K1119+[1]PEPP!K1258+[1]PEPP!K1397+[1]PEPP!K1537+[1]PEPP!K1678+[1]PEPP!K1821+[1]PEPP!K1962</f>
        <v>0</v>
      </c>
      <c r="L14" s="323">
        <f>[1]PEPP!L15+[1]PEPP!L153+[1]PEPP!L292+[1]PEPP!L430+[1]PEPP!L568+[1]PEPP!L705+[1]PEPP!L842+[1]PEPP!L980+[1]PEPP!L1119+[1]PEPP!L1258+[1]PEPP!L1397+[1]PEPP!L1537+[1]PEPP!L1678+[1]PEPP!L1821+[1]PEPP!L1962</f>
        <v>0</v>
      </c>
      <c r="M14" s="323">
        <f>[1]PEPP!M15+[1]PEPP!M153+[1]PEPP!M292+[1]PEPP!M430+[1]PEPP!M568+[1]PEPP!M705+[1]PEPP!M842+[1]PEPP!M980+[1]PEPP!M1119+[1]PEPP!M1258+[1]PEPP!M1397+[1]PEPP!M1537+[1]PEPP!M1678+[1]PEPP!M1821+[1]PEPP!M1962</f>
        <v>0</v>
      </c>
      <c r="N14" s="323">
        <f>[1]PEPP!N15+[1]PEPP!N153+[1]PEPP!N292+[1]PEPP!N430+[1]PEPP!N568+[1]PEPP!N705+[1]PEPP!N842+[1]PEPP!N980+[1]PEPP!N1119+[1]PEPP!N1258+[1]PEPP!N1397+[1]PEPP!N1537+[1]PEPP!N1678+[1]PEPP!N1821+[1]PEPP!N1962</f>
        <v>0</v>
      </c>
      <c r="O14" s="323">
        <f>[1]PEPP!O15+[1]PEPP!O153+[1]PEPP!O292+[1]PEPP!O430+[1]PEPP!O568+[1]PEPP!O705+[1]PEPP!O842+[1]PEPP!O980+[1]PEPP!O1119+[1]PEPP!O1258+[1]PEPP!O1397+[1]PEPP!O1537+[1]PEPP!O1678+[1]PEPP!O1821+[1]PEPP!O1962</f>
        <v>0</v>
      </c>
      <c r="P14" s="323">
        <f>[1]PEPP!P15+[1]PEPP!P153+[1]PEPP!P292+[1]PEPP!P430+[1]PEPP!P568+[1]PEPP!P705+[1]PEPP!P842+[1]PEPP!P980+[1]PEPP!P1119+[1]PEPP!P1258+[1]PEPP!P1397+[1]PEPP!P1537+[1]PEPP!P1678+[1]PEPP!P1821+[1]PEPP!P1962</f>
        <v>0</v>
      </c>
      <c r="Q14" s="323">
        <f>[1]PEPP!Q15+[1]PEPP!Q153+[1]PEPP!Q292+[1]PEPP!Q430+[1]PEPP!Q568+[1]PEPP!Q705+[1]PEPP!Q842+[1]PEPP!Q980+[1]PEPP!Q1119+[1]PEPP!Q1258+[1]PEPP!Q1397+[1]PEPP!Q1537+[1]PEPP!Q1678+[1]PEPP!Q1821+[1]PEPP!Q1962</f>
        <v>0</v>
      </c>
      <c r="R14" s="54"/>
      <c r="S14" s="54"/>
    </row>
    <row r="15" spans="1:19" ht="23.1" customHeight="1" x14ac:dyDescent="0.2">
      <c r="A15" s="324">
        <v>1400</v>
      </c>
      <c r="B15" s="325">
        <v>144</v>
      </c>
      <c r="C15" s="326">
        <v>14403</v>
      </c>
      <c r="D15" s="328" t="s">
        <v>485</v>
      </c>
      <c r="E15" s="322">
        <f t="shared" si="2"/>
        <v>0</v>
      </c>
      <c r="F15" s="323">
        <f>[1]PEPP!F16+[1]PEPP!F154+[1]PEPP!F293+[1]PEPP!F431+[1]PEPP!F569+[1]PEPP!F706+[1]PEPP!F843+[1]PEPP!F981+[1]PEPP!F1120+[1]PEPP!F1259+[1]PEPP!F1398+[1]PEPP!F1538+[1]PEPP!F1679+[1]PEPP!F1822+[1]PEPP!F1963</f>
        <v>0</v>
      </c>
      <c r="G15" s="323">
        <f>[1]PEPP!G16+[1]PEPP!G154+[1]PEPP!G293+[1]PEPP!G431+[1]PEPP!G569+[1]PEPP!G706+[1]PEPP!G843+[1]PEPP!G981+[1]PEPP!G1120+[1]PEPP!G1259+[1]PEPP!G1398+[1]PEPP!G1538+[1]PEPP!G1679+[1]PEPP!G1822+[1]PEPP!G1963</f>
        <v>0</v>
      </c>
      <c r="H15" s="323">
        <f>[1]PEPP!H16+[1]PEPP!H154+[1]PEPP!H293+[1]PEPP!H431+[1]PEPP!H569+[1]PEPP!H706+[1]PEPP!H843+[1]PEPP!H981+[1]PEPP!H1120+[1]PEPP!H1259+[1]PEPP!H1398+[1]PEPP!H1538+[1]PEPP!H1679+[1]PEPP!H1822+[1]PEPP!H1963</f>
        <v>0</v>
      </c>
      <c r="I15" s="323">
        <f>[1]PEPP!I16+[1]PEPP!I154+[1]PEPP!I293+[1]PEPP!I431+[1]PEPP!I569+[1]PEPP!I706+[1]PEPP!I843+[1]PEPP!I981+[1]PEPP!I1120+[1]PEPP!I1259+[1]PEPP!I1398+[1]PEPP!I1538+[1]PEPP!I1679+[1]PEPP!I1822+[1]PEPP!I1963</f>
        <v>0</v>
      </c>
      <c r="J15" s="323">
        <f>[1]PEPP!J16+[1]PEPP!J154+[1]PEPP!J293+[1]PEPP!J431+[1]PEPP!J569+[1]PEPP!J706+[1]PEPP!J843+[1]PEPP!J981+[1]PEPP!J1120+[1]PEPP!J1259+[1]PEPP!J1398+[1]PEPP!J1538+[1]PEPP!J1679+[1]PEPP!J1822+[1]PEPP!J1963</f>
        <v>0</v>
      </c>
      <c r="K15" s="323">
        <f>[1]PEPP!K16+[1]PEPP!K154+[1]PEPP!K293+[1]PEPP!K431+[1]PEPP!K569+[1]PEPP!K706+[1]PEPP!K843+[1]PEPP!K981+[1]PEPP!K1120+[1]PEPP!K1259+[1]PEPP!K1398+[1]PEPP!K1538+[1]PEPP!K1679+[1]PEPP!K1822+[1]PEPP!K1963</f>
        <v>0</v>
      </c>
      <c r="L15" s="323">
        <f>[1]PEPP!L16+[1]PEPP!L154+[1]PEPP!L293+[1]PEPP!L431+[1]PEPP!L569+[1]PEPP!L706+[1]PEPP!L843+[1]PEPP!L981+[1]PEPP!L1120+[1]PEPP!L1259+[1]PEPP!L1398+[1]PEPP!L1538+[1]PEPP!L1679+[1]PEPP!L1822+[1]PEPP!L1963</f>
        <v>0</v>
      </c>
      <c r="M15" s="323">
        <f>[1]PEPP!M16+[1]PEPP!M154+[1]PEPP!M293+[1]PEPP!M431+[1]PEPP!M569+[1]PEPP!M706+[1]PEPP!M843+[1]PEPP!M981+[1]PEPP!M1120+[1]PEPP!M1259+[1]PEPP!M1398+[1]PEPP!M1538+[1]PEPP!M1679+[1]PEPP!M1822+[1]PEPP!M1963</f>
        <v>0</v>
      </c>
      <c r="N15" s="323">
        <f>[1]PEPP!N16+[1]PEPP!N154+[1]PEPP!N293+[1]PEPP!N431+[1]PEPP!N569+[1]PEPP!N706+[1]PEPP!N843+[1]PEPP!N981+[1]PEPP!N1120+[1]PEPP!N1259+[1]PEPP!N1398+[1]PEPP!N1538+[1]PEPP!N1679+[1]PEPP!N1822+[1]PEPP!N1963</f>
        <v>0</v>
      </c>
      <c r="O15" s="323">
        <f>[1]PEPP!O16+[1]PEPP!O154+[1]PEPP!O293+[1]PEPP!O431+[1]PEPP!O569+[1]PEPP!O706+[1]PEPP!O843+[1]PEPP!O981+[1]PEPP!O1120+[1]PEPP!O1259+[1]PEPP!O1398+[1]PEPP!O1538+[1]PEPP!O1679+[1]PEPP!O1822+[1]PEPP!O1963</f>
        <v>0</v>
      </c>
      <c r="P15" s="323">
        <f>[1]PEPP!P16+[1]PEPP!P154+[1]PEPP!P293+[1]PEPP!P431+[1]PEPP!P569+[1]PEPP!P706+[1]PEPP!P843+[1]PEPP!P981+[1]PEPP!P1120+[1]PEPP!P1259+[1]PEPP!P1398+[1]PEPP!P1538+[1]PEPP!P1679+[1]PEPP!P1822+[1]PEPP!P1963</f>
        <v>0</v>
      </c>
      <c r="Q15" s="323">
        <f>[1]PEPP!Q16+[1]PEPP!Q154+[1]PEPP!Q293+[1]PEPP!Q431+[1]PEPP!Q569+[1]PEPP!Q706+[1]PEPP!Q843+[1]PEPP!Q981+[1]PEPP!Q1120+[1]PEPP!Q1259+[1]PEPP!Q1398+[1]PEPP!Q1538+[1]PEPP!Q1679+[1]PEPP!Q1822+[1]PEPP!Q1963</f>
        <v>0</v>
      </c>
      <c r="R15" s="54"/>
      <c r="S15" s="54"/>
    </row>
    <row r="16" spans="1:19" ht="23.1" customHeight="1" x14ac:dyDescent="0.2">
      <c r="A16" s="329">
        <v>1500</v>
      </c>
      <c r="B16" s="325">
        <v>152</v>
      </c>
      <c r="C16" s="326">
        <v>15202</v>
      </c>
      <c r="D16" s="327" t="s">
        <v>486</v>
      </c>
      <c r="E16" s="322">
        <f>SUM(F16:Q16)</f>
        <v>770000</v>
      </c>
      <c r="F16" s="323">
        <f>[1]PEPP!F17+[1]PEPP!F155+[1]PEPP!F294+[1]PEPP!F432+[1]PEPP!F570+[1]PEPP!F707+[1]PEPP!F844+[1]PEPP!F982+[1]PEPP!F1121+[1]PEPP!F1260+[1]PEPP!F1399+[1]PEPP!F1539+[1]PEPP!F1680+[1]PEPP!F1823+[1]PEPP!F1964</f>
        <v>10000</v>
      </c>
      <c r="G16" s="323">
        <f>[1]PEPP!G17+[1]PEPP!G155+[1]PEPP!G294+[1]PEPP!G432+[1]PEPP!G570+[1]PEPP!G707+[1]PEPP!G844+[1]PEPP!G982+[1]PEPP!G1121+[1]PEPP!G1260+[1]PEPP!G1399+[1]PEPP!G1539+[1]PEPP!G1680+[1]PEPP!G1823+[1]PEPP!G1964</f>
        <v>660000</v>
      </c>
      <c r="H16" s="323">
        <f>[1]PEPP!H17+[1]PEPP!H155+[1]PEPP!H294+[1]PEPP!H432+[1]PEPP!H570+[1]PEPP!H707+[1]PEPP!H844+[1]PEPP!H982+[1]PEPP!H1121+[1]PEPP!H1260+[1]PEPP!H1399+[1]PEPP!H1539+[1]PEPP!H1680+[1]PEPP!H1823+[1]PEPP!H1964</f>
        <v>10000</v>
      </c>
      <c r="I16" s="323">
        <f>[1]PEPP!I17+[1]PEPP!I155+[1]PEPP!I294+[1]PEPP!I432+[1]PEPP!I570+[1]PEPP!I707+[1]PEPP!I844+[1]PEPP!I982+[1]PEPP!I1121+[1]PEPP!I1260+[1]PEPP!I1399+[1]PEPP!I1539+[1]PEPP!I1680+[1]PEPP!I1823+[1]PEPP!I1964</f>
        <v>10000</v>
      </c>
      <c r="J16" s="323">
        <f>[1]PEPP!J17+[1]PEPP!J155+[1]PEPP!J294+[1]PEPP!J432+[1]PEPP!J570+[1]PEPP!J707+[1]PEPP!J844+[1]PEPP!J982+[1]PEPP!J1121+[1]PEPP!J1260+[1]PEPP!J1399+[1]PEPP!J1539+[1]PEPP!J1680+[1]PEPP!J1823+[1]PEPP!J1964</f>
        <v>10000</v>
      </c>
      <c r="K16" s="323">
        <f>[1]PEPP!K17+[1]PEPP!K155+[1]PEPP!K294+[1]PEPP!K432+[1]PEPP!K570+[1]PEPP!K707+[1]PEPP!K844+[1]PEPP!K982+[1]PEPP!K1121+[1]PEPP!K1260+[1]PEPP!K1399+[1]PEPP!K1539+[1]PEPP!K1680+[1]PEPP!K1823+[1]PEPP!K1964</f>
        <v>10000</v>
      </c>
      <c r="L16" s="323">
        <f>[1]PEPP!L17+[1]PEPP!L155+[1]PEPP!L294+[1]PEPP!L432+[1]PEPP!L570+[1]PEPP!L707+[1]PEPP!L844+[1]PEPP!L982+[1]PEPP!L1121+[1]PEPP!L1260+[1]PEPP!L1399+[1]PEPP!L1539+[1]PEPP!L1680+[1]PEPP!L1823+[1]PEPP!L1964</f>
        <v>10000</v>
      </c>
      <c r="M16" s="323">
        <f>[1]PEPP!M17+[1]PEPP!M155+[1]PEPP!M294+[1]PEPP!M432+[1]PEPP!M570+[1]PEPP!M707+[1]PEPP!M844+[1]PEPP!M982+[1]PEPP!M1121+[1]PEPP!M1260+[1]PEPP!M1399+[1]PEPP!M1539+[1]PEPP!M1680+[1]PEPP!M1823+[1]PEPP!M1964</f>
        <v>10000</v>
      </c>
      <c r="N16" s="323">
        <f>[1]PEPP!N17+[1]PEPP!N155+[1]PEPP!N294+[1]PEPP!N432+[1]PEPP!N570+[1]PEPP!N707+[1]PEPP!N844+[1]PEPP!N982+[1]PEPP!N1121+[1]PEPP!N1260+[1]PEPP!N1399+[1]PEPP!N1539+[1]PEPP!N1680+[1]PEPP!N1823+[1]PEPP!N1964</f>
        <v>10000</v>
      </c>
      <c r="O16" s="323">
        <f>[1]PEPP!O17+[1]PEPP!O155+[1]PEPP!O294+[1]PEPP!O432+[1]PEPP!O570+[1]PEPP!O707+[1]PEPP!O844+[1]PEPP!O982+[1]PEPP!O1121+[1]PEPP!O1260+[1]PEPP!O1399+[1]PEPP!O1539+[1]PEPP!O1680+[1]PEPP!O1823+[1]PEPP!O1964</f>
        <v>10000</v>
      </c>
      <c r="P16" s="323">
        <f>[1]PEPP!P17+[1]PEPP!P155+[1]PEPP!P294+[1]PEPP!P432+[1]PEPP!P570+[1]PEPP!P707+[1]PEPP!P844+[1]PEPP!P982+[1]PEPP!P1121+[1]PEPP!P1260+[1]PEPP!P1399+[1]PEPP!P1539+[1]PEPP!P1680+[1]PEPP!P1823+[1]PEPP!P1964</f>
        <v>10000</v>
      </c>
      <c r="Q16" s="323">
        <f>[1]PEPP!Q17+[1]PEPP!Q155+[1]PEPP!Q294+[1]PEPP!Q432+[1]PEPP!Q570+[1]PEPP!Q707+[1]PEPP!Q844+[1]PEPP!Q982+[1]PEPP!Q1121+[1]PEPP!Q1260+[1]PEPP!Q1399+[1]PEPP!Q1539+[1]PEPP!Q1680+[1]PEPP!Q1823+[1]PEPP!Q1964</f>
        <v>10000</v>
      </c>
      <c r="R16" s="54"/>
      <c r="S16" s="54"/>
    </row>
    <row r="17" spans="1:19" ht="23.1" customHeight="1" thickBot="1" x14ac:dyDescent="0.25">
      <c r="A17" s="330">
        <v>1500</v>
      </c>
      <c r="B17" s="331">
        <v>159</v>
      </c>
      <c r="C17" s="332">
        <v>15906</v>
      </c>
      <c r="D17" s="333" t="s">
        <v>487</v>
      </c>
      <c r="E17" s="334">
        <f t="shared" si="2"/>
        <v>0</v>
      </c>
      <c r="F17" s="335">
        <f>[1]PEPP!F18+[1]PEPP!F156+[1]PEPP!F295+[1]PEPP!F433+[1]PEPP!F571+[1]PEPP!F708+[1]PEPP!F845+[1]PEPP!F983+[1]PEPP!F1122+[1]PEPP!F1261+[1]PEPP!F1400+[1]PEPP!F1540+[1]PEPP!F1681+[1]PEPP!F1824+[1]PEPP!F1965</f>
        <v>0</v>
      </c>
      <c r="G17" s="335">
        <f>[1]PEPP!G18+[1]PEPP!G156+[1]PEPP!G295+[1]PEPP!G433+[1]PEPP!G571+[1]PEPP!G708+[1]PEPP!G845+[1]PEPP!G983+[1]PEPP!G1122+[1]PEPP!G1261+[1]PEPP!G1400+[1]PEPP!G1540+[1]PEPP!G1681+[1]PEPP!G1824+[1]PEPP!G1965</f>
        <v>0</v>
      </c>
      <c r="H17" s="335">
        <f>[1]PEPP!H18+[1]PEPP!H156+[1]PEPP!H295+[1]PEPP!H433+[1]PEPP!H571+[1]PEPP!H708+[1]PEPP!H845+[1]PEPP!H983+[1]PEPP!H1122+[1]PEPP!H1261+[1]PEPP!H1400+[1]PEPP!H1540+[1]PEPP!H1681+[1]PEPP!H1824+[1]PEPP!H1965</f>
        <v>0</v>
      </c>
      <c r="I17" s="335">
        <f>[1]PEPP!I18+[1]PEPP!I156+[1]PEPP!I295+[1]PEPP!I433+[1]PEPP!I571+[1]PEPP!I708+[1]PEPP!I845+[1]PEPP!I983+[1]PEPP!I1122+[1]PEPP!I1261+[1]PEPP!I1400+[1]PEPP!I1540+[1]PEPP!I1681+[1]PEPP!I1824+[1]PEPP!I1965</f>
        <v>0</v>
      </c>
      <c r="J17" s="335">
        <f>[1]PEPP!J18+[1]PEPP!J156+[1]PEPP!J295+[1]PEPP!J433+[1]PEPP!J571+[1]PEPP!J708+[1]PEPP!J845+[1]PEPP!J983+[1]PEPP!J1122+[1]PEPP!J1261+[1]PEPP!J1400+[1]PEPP!J1540+[1]PEPP!J1681+[1]PEPP!J1824+[1]PEPP!J1965</f>
        <v>0</v>
      </c>
      <c r="K17" s="335">
        <f>[1]PEPP!K18+[1]PEPP!K156+[1]PEPP!K295+[1]PEPP!K433+[1]PEPP!K571+[1]PEPP!K708+[1]PEPP!K845+[1]PEPP!K983+[1]PEPP!K1122+[1]PEPP!K1261+[1]PEPP!K1400+[1]PEPP!K1540+[1]PEPP!K1681+[1]PEPP!K1824+[1]PEPP!K1965</f>
        <v>0</v>
      </c>
      <c r="L17" s="335">
        <f>[1]PEPP!L18+[1]PEPP!L156+[1]PEPP!L295+[1]PEPP!L433+[1]PEPP!L571+[1]PEPP!L708+[1]PEPP!L845+[1]PEPP!L983+[1]PEPP!L1122+[1]PEPP!L1261+[1]PEPP!L1400+[1]PEPP!L1540+[1]PEPP!L1681+[1]PEPP!L1824+[1]PEPP!L1965</f>
        <v>0</v>
      </c>
      <c r="M17" s="335">
        <f>[1]PEPP!M18+[1]PEPP!M156+[1]PEPP!M295+[1]PEPP!M433+[1]PEPP!M571+[1]PEPP!M708+[1]PEPP!M845+[1]PEPP!M983+[1]PEPP!M1122+[1]PEPP!M1261+[1]PEPP!M1400+[1]PEPP!M1540+[1]PEPP!M1681+[1]PEPP!M1824+[1]PEPP!M1965</f>
        <v>0</v>
      </c>
      <c r="N17" s="335">
        <f>[1]PEPP!N18+[1]PEPP!N156+[1]PEPP!N295+[1]PEPP!N433+[1]PEPP!N571+[1]PEPP!N708+[1]PEPP!N845+[1]PEPP!N983+[1]PEPP!N1122+[1]PEPP!N1261+[1]PEPP!N1400+[1]PEPP!N1540+[1]PEPP!N1681+[1]PEPP!N1824+[1]PEPP!N1965</f>
        <v>0</v>
      </c>
      <c r="O17" s="335">
        <f>[1]PEPP!O18+[1]PEPP!O156+[1]PEPP!O295+[1]PEPP!O433+[1]PEPP!O571+[1]PEPP!O708+[1]PEPP!O845+[1]PEPP!O983+[1]PEPP!O1122+[1]PEPP!O1261+[1]PEPP!O1400+[1]PEPP!O1540+[1]PEPP!O1681+[1]PEPP!O1824+[1]PEPP!O1965</f>
        <v>0</v>
      </c>
      <c r="P17" s="335">
        <f>[1]PEPP!P18+[1]PEPP!P156+[1]PEPP!P295+[1]PEPP!P433+[1]PEPP!P571+[1]PEPP!P708+[1]PEPP!P845+[1]PEPP!P983+[1]PEPP!P1122+[1]PEPP!P1261+[1]PEPP!P1400+[1]PEPP!P1540+[1]PEPP!P1681+[1]PEPP!P1824+[1]PEPP!P1965</f>
        <v>0</v>
      </c>
      <c r="Q17" s="335">
        <f>[1]PEPP!Q18+[1]PEPP!Q156+[1]PEPP!Q295+[1]PEPP!Q433+[1]PEPP!Q571+[1]PEPP!Q708+[1]PEPP!Q845+[1]PEPP!Q983+[1]PEPP!Q1122+[1]PEPP!Q1261+[1]PEPP!Q1400+[1]PEPP!Q1540+[1]PEPP!Q1681+[1]PEPP!Q1824+[1]PEPP!Q1965</f>
        <v>0</v>
      </c>
      <c r="R17" s="54"/>
      <c r="S17" s="54"/>
    </row>
    <row r="18" spans="1:19" ht="23.1" customHeight="1" thickBot="1" x14ac:dyDescent="0.25">
      <c r="A18" s="566">
        <v>2000</v>
      </c>
      <c r="B18" s="567"/>
      <c r="C18" s="568"/>
      <c r="D18" s="316" t="s">
        <v>488</v>
      </c>
      <c r="E18" s="336">
        <f>SUM(E19:E46)</f>
        <v>5507165.9400000004</v>
      </c>
      <c r="F18" s="337">
        <f>[1]PEPP!F19+[1]PEPP!F157+[1]PEPP!F296+[1]PEPP!F434+[1]PEPP!F572+[1]PEPP!F709+[1]PEPP!F846+[1]PEPP!F984+[1]PEPP!F1123+[1]PEPP!F1262+[1]PEPP!F1401+[1]PEPP!F1541+[1]PEPP!F1682+[1]PEPP!F1825+[1]PEPP!F1966</f>
        <v>458930.49</v>
      </c>
      <c r="G18" s="337">
        <f>[1]PEPP!G19+[1]PEPP!G157+[1]PEPP!G296+[1]PEPP!G434+[1]PEPP!G572+[1]PEPP!G709+[1]PEPP!G846+[1]PEPP!G984+[1]PEPP!G1123+[1]PEPP!G1262+[1]PEPP!G1401+[1]PEPP!G1541+[1]PEPP!G1682+[1]PEPP!G1825+[1]PEPP!G1966</f>
        <v>458930.49</v>
      </c>
      <c r="H18" s="337">
        <f>[1]PEPP!H19+[1]PEPP!H157+[1]PEPP!H296+[1]PEPP!H434+[1]PEPP!H572+[1]PEPP!H709+[1]PEPP!H846+[1]PEPP!H984+[1]PEPP!H1123+[1]PEPP!H1262+[1]PEPP!H1401+[1]PEPP!H1541+[1]PEPP!H1682+[1]PEPP!H1825+[1]PEPP!H1966</f>
        <v>458930.49</v>
      </c>
      <c r="I18" s="337">
        <f>[1]PEPP!I19+[1]PEPP!I157+[1]PEPP!I296+[1]PEPP!I434+[1]PEPP!I572+[1]PEPP!I709+[1]PEPP!I846+[1]PEPP!I984+[1]PEPP!I1123+[1]PEPP!I1262+[1]PEPP!I1401+[1]PEPP!I1541+[1]PEPP!I1682+[1]PEPP!I1825+[1]PEPP!I1966</f>
        <v>458930.49</v>
      </c>
      <c r="J18" s="337">
        <f>[1]PEPP!J19+[1]PEPP!J157+[1]PEPP!J296+[1]PEPP!J434+[1]PEPP!J572+[1]PEPP!J709+[1]PEPP!J846+[1]PEPP!J984+[1]PEPP!J1123+[1]PEPP!J1262+[1]PEPP!J1401+[1]PEPP!J1541+[1]PEPP!J1682+[1]PEPP!J1825+[1]PEPP!J1966</f>
        <v>458930.49</v>
      </c>
      <c r="K18" s="337">
        <f>[1]PEPP!K19+[1]PEPP!K157+[1]PEPP!K296+[1]PEPP!K434+[1]PEPP!K572+[1]PEPP!K709+[1]PEPP!K846+[1]PEPP!K984+[1]PEPP!K1123+[1]PEPP!K1262+[1]PEPP!K1401+[1]PEPP!K1541+[1]PEPP!K1682+[1]PEPP!K1825+[1]PEPP!K1966</f>
        <v>458930.49</v>
      </c>
      <c r="L18" s="337">
        <f>[1]PEPP!L19+[1]PEPP!L157+[1]PEPP!L296+[1]PEPP!L434+[1]PEPP!L572+[1]PEPP!L709+[1]PEPP!L846+[1]PEPP!L984+[1]PEPP!L1123+[1]PEPP!L1262+[1]PEPP!L1401+[1]PEPP!L1541+[1]PEPP!L1682+[1]PEPP!L1825+[1]PEPP!L1966</f>
        <v>458930.49</v>
      </c>
      <c r="M18" s="337">
        <f>[1]PEPP!M19+[1]PEPP!M157+[1]PEPP!M296+[1]PEPP!M434+[1]PEPP!M572+[1]PEPP!M709+[1]PEPP!M846+[1]PEPP!M984+[1]PEPP!M1123+[1]PEPP!M1262+[1]PEPP!M1401+[1]PEPP!M1541+[1]PEPP!M1682+[1]PEPP!M1825+[1]PEPP!M1966</f>
        <v>458930.49</v>
      </c>
      <c r="N18" s="337">
        <f>[1]PEPP!N19+[1]PEPP!N157+[1]PEPP!N296+[1]PEPP!N434+[1]PEPP!N572+[1]PEPP!N709+[1]PEPP!N846+[1]PEPP!N984+[1]PEPP!N1123+[1]PEPP!N1262+[1]PEPP!N1401+[1]PEPP!N1541+[1]PEPP!N1682+[1]PEPP!N1825+[1]PEPP!N1966</f>
        <v>458930.49</v>
      </c>
      <c r="O18" s="337">
        <f>[1]PEPP!O19+[1]PEPP!O157+[1]PEPP!O296+[1]PEPP!O434+[1]PEPP!O572+[1]PEPP!O709+[1]PEPP!O846+[1]PEPP!O984+[1]PEPP!O1123+[1]PEPP!O1262+[1]PEPP!O1401+[1]PEPP!O1541+[1]PEPP!O1682+[1]PEPP!O1825+[1]PEPP!O1966</f>
        <v>458930.49</v>
      </c>
      <c r="P18" s="337">
        <f>[1]PEPP!P19+[1]PEPP!P157+[1]PEPP!P296+[1]PEPP!P434+[1]PEPP!P572+[1]PEPP!P709+[1]PEPP!P846+[1]PEPP!P984+[1]PEPP!P1123+[1]PEPP!P1262+[1]PEPP!P1401+[1]PEPP!P1541+[1]PEPP!P1682+[1]PEPP!P1825+[1]PEPP!P1966</f>
        <v>458930.49</v>
      </c>
      <c r="Q18" s="337">
        <f>[1]PEPP!Q19+[1]PEPP!Q157+[1]PEPP!Q296+[1]PEPP!Q434+[1]PEPP!Q572+[1]PEPP!Q709+[1]PEPP!Q846+[1]PEPP!Q984+[1]PEPP!Q1123+[1]PEPP!Q1262+[1]PEPP!Q1401+[1]PEPP!Q1541+[1]PEPP!Q1682+[1]PEPP!Q1825+[1]PEPP!Q1966</f>
        <v>458930.55</v>
      </c>
      <c r="R18" s="54"/>
      <c r="S18" s="54"/>
    </row>
    <row r="19" spans="1:19" ht="23.1" customHeight="1" x14ac:dyDescent="0.2">
      <c r="A19" s="338">
        <v>2100</v>
      </c>
      <c r="B19" s="339">
        <v>211</v>
      </c>
      <c r="C19" s="320">
        <v>21101</v>
      </c>
      <c r="D19" s="321" t="s">
        <v>489</v>
      </c>
      <c r="E19" s="322">
        <f t="shared" ref="E19:E46" si="3">SUM(F19:Q19)</f>
        <v>262512</v>
      </c>
      <c r="F19" s="323">
        <f>[1]PEPP!F20+[1]PEPP!F158+[1]PEPP!F297+[1]PEPP!F435+[1]PEPP!F573+[1]PEPP!F710+[1]PEPP!F847+[1]PEPP!F985+[1]PEPP!F1124+[1]PEPP!F1263+[1]PEPP!F1402+[1]PEPP!F1542+[1]PEPP!F1683+[1]PEPP!F1826+[1]PEPP!F1967</f>
        <v>21876</v>
      </c>
      <c r="G19" s="323">
        <f>[1]PEPP!G20+[1]PEPP!G158+[1]PEPP!G297+[1]PEPP!G435+[1]PEPP!G573+[1]PEPP!G710+[1]PEPP!G847+[1]PEPP!G985+[1]PEPP!G1124+[1]PEPP!G1263+[1]PEPP!G1402+[1]PEPP!G1542+[1]PEPP!G1683+[1]PEPP!G1826+[1]PEPP!G1967</f>
        <v>21876</v>
      </c>
      <c r="H19" s="323">
        <f>[1]PEPP!H20+[1]PEPP!H158+[1]PEPP!H297+[1]PEPP!H435+[1]PEPP!H573+[1]PEPP!H710+[1]PEPP!H847+[1]PEPP!H985+[1]PEPP!H1124+[1]PEPP!H1263+[1]PEPP!H1402+[1]PEPP!H1542+[1]PEPP!H1683+[1]PEPP!H1826+[1]PEPP!H1967</f>
        <v>21876</v>
      </c>
      <c r="I19" s="323">
        <f>[1]PEPP!I20+[1]PEPP!I158+[1]PEPP!I297+[1]PEPP!I435+[1]PEPP!I573+[1]PEPP!I710+[1]PEPP!I847+[1]PEPP!I985+[1]PEPP!I1124+[1]PEPP!I1263+[1]PEPP!I1402+[1]PEPP!I1542+[1]PEPP!I1683+[1]PEPP!I1826+[1]PEPP!I1967</f>
        <v>21876</v>
      </c>
      <c r="J19" s="323">
        <f>[1]PEPP!J20+[1]PEPP!J158+[1]PEPP!J297+[1]PEPP!J435+[1]PEPP!J573+[1]PEPP!J710+[1]PEPP!J847+[1]PEPP!J985+[1]PEPP!J1124+[1]PEPP!J1263+[1]PEPP!J1402+[1]PEPP!J1542+[1]PEPP!J1683+[1]PEPP!J1826+[1]PEPP!J1967</f>
        <v>21876</v>
      </c>
      <c r="K19" s="323">
        <f>[1]PEPP!K20+[1]PEPP!K158+[1]PEPP!K297+[1]PEPP!K435+[1]PEPP!K573+[1]PEPP!K710+[1]PEPP!K847+[1]PEPP!K985+[1]PEPP!K1124+[1]PEPP!K1263+[1]PEPP!K1402+[1]PEPP!K1542+[1]PEPP!K1683+[1]PEPP!K1826+[1]PEPP!K1967</f>
        <v>21876</v>
      </c>
      <c r="L19" s="323">
        <f>[1]PEPP!L20+[1]PEPP!L158+[1]PEPP!L297+[1]PEPP!L435+[1]PEPP!L573+[1]PEPP!L710+[1]PEPP!L847+[1]PEPP!L985+[1]PEPP!L1124+[1]PEPP!L1263+[1]PEPP!L1402+[1]PEPP!L1542+[1]PEPP!L1683+[1]PEPP!L1826+[1]PEPP!L1967</f>
        <v>21876</v>
      </c>
      <c r="M19" s="323">
        <f>[1]PEPP!M20+[1]PEPP!M158+[1]PEPP!M297+[1]PEPP!M435+[1]PEPP!M573+[1]PEPP!M710+[1]PEPP!M847+[1]PEPP!M985+[1]PEPP!M1124+[1]PEPP!M1263+[1]PEPP!M1402+[1]PEPP!M1542+[1]PEPP!M1683+[1]PEPP!M1826+[1]PEPP!M1967</f>
        <v>21876</v>
      </c>
      <c r="N19" s="323">
        <f>[1]PEPP!N20+[1]PEPP!N158+[1]PEPP!N297+[1]PEPP!N435+[1]PEPP!N573+[1]PEPP!N710+[1]PEPP!N847+[1]PEPP!N985+[1]PEPP!N1124+[1]PEPP!N1263+[1]PEPP!N1402+[1]PEPP!N1542+[1]PEPP!N1683+[1]PEPP!N1826+[1]PEPP!N1967</f>
        <v>21876</v>
      </c>
      <c r="O19" s="323">
        <f>[1]PEPP!O20+[1]PEPP!O158+[1]PEPP!O297+[1]PEPP!O435+[1]PEPP!O573+[1]PEPP!O710+[1]PEPP!O847+[1]PEPP!O985+[1]PEPP!O1124+[1]PEPP!O1263+[1]PEPP!O1402+[1]PEPP!O1542+[1]PEPP!O1683+[1]PEPP!O1826+[1]PEPP!O1967</f>
        <v>21876</v>
      </c>
      <c r="P19" s="323">
        <f>[1]PEPP!P20+[1]PEPP!P158+[1]PEPP!P297+[1]PEPP!P435+[1]PEPP!P573+[1]PEPP!P710+[1]PEPP!P847+[1]PEPP!P985+[1]PEPP!P1124+[1]PEPP!P1263+[1]PEPP!P1402+[1]PEPP!P1542+[1]PEPP!P1683+[1]PEPP!P1826+[1]PEPP!P1967</f>
        <v>21876</v>
      </c>
      <c r="Q19" s="323">
        <f>[1]PEPP!Q20+[1]PEPP!Q158+[1]PEPP!Q297+[1]PEPP!Q435+[1]PEPP!Q573+[1]PEPP!Q710+[1]PEPP!Q847+[1]PEPP!Q985+[1]PEPP!Q1124+[1]PEPP!Q1263+[1]PEPP!Q1402+[1]PEPP!Q1542+[1]PEPP!Q1683+[1]PEPP!Q1826+[1]PEPP!Q1967</f>
        <v>21876</v>
      </c>
      <c r="R19" s="54"/>
      <c r="S19" s="54"/>
    </row>
    <row r="20" spans="1:19" ht="23.1" customHeight="1" x14ac:dyDescent="0.2">
      <c r="A20" s="340">
        <v>2100</v>
      </c>
      <c r="B20" s="341">
        <v>212</v>
      </c>
      <c r="C20" s="326">
        <v>21201</v>
      </c>
      <c r="D20" s="342" t="s">
        <v>490</v>
      </c>
      <c r="E20" s="322">
        <f t="shared" si="3"/>
        <v>39600</v>
      </c>
      <c r="F20" s="323">
        <f>[1]PEPP!F21+[1]PEPP!F159+[1]PEPP!F298+[1]PEPP!F436+[1]PEPP!F574+[1]PEPP!F711+[1]PEPP!F848+[1]PEPP!F986+[1]PEPP!F1125+[1]PEPP!F1264+[1]PEPP!F1403+[1]PEPP!F1543+[1]PEPP!F1684+[1]PEPP!F1827+[1]PEPP!F1968</f>
        <v>3300</v>
      </c>
      <c r="G20" s="323">
        <f>[1]PEPP!G21+[1]PEPP!G159+[1]PEPP!G298+[1]PEPP!G436+[1]PEPP!G574+[1]PEPP!G711+[1]PEPP!G848+[1]PEPP!G986+[1]PEPP!G1125+[1]PEPP!G1264+[1]PEPP!G1403+[1]PEPP!G1543+[1]PEPP!G1684+[1]PEPP!G1827+[1]PEPP!G1968</f>
        <v>3300</v>
      </c>
      <c r="H20" s="323">
        <f>[1]PEPP!H21+[1]PEPP!H159+[1]PEPP!H298+[1]PEPP!H436+[1]PEPP!H574+[1]PEPP!H711+[1]PEPP!H848+[1]PEPP!H986+[1]PEPP!H1125+[1]PEPP!H1264+[1]PEPP!H1403+[1]PEPP!H1543+[1]PEPP!H1684+[1]PEPP!H1827+[1]PEPP!H1968</f>
        <v>3300</v>
      </c>
      <c r="I20" s="323">
        <f>[1]PEPP!I21+[1]PEPP!I159+[1]PEPP!I298+[1]PEPP!I436+[1]PEPP!I574+[1]PEPP!I711+[1]PEPP!I848+[1]PEPP!I986+[1]PEPP!I1125+[1]PEPP!I1264+[1]PEPP!I1403+[1]PEPP!I1543+[1]PEPP!I1684+[1]PEPP!I1827+[1]PEPP!I1968</f>
        <v>3300</v>
      </c>
      <c r="J20" s="323">
        <f>[1]PEPP!J21+[1]PEPP!J159+[1]PEPP!J298+[1]PEPP!J436+[1]PEPP!J574+[1]PEPP!J711+[1]PEPP!J848+[1]PEPP!J986+[1]PEPP!J1125+[1]PEPP!J1264+[1]PEPP!J1403+[1]PEPP!J1543+[1]PEPP!J1684+[1]PEPP!J1827+[1]PEPP!J1968</f>
        <v>3300</v>
      </c>
      <c r="K20" s="323">
        <f>[1]PEPP!K21+[1]PEPP!K159+[1]PEPP!K298+[1]PEPP!K436+[1]PEPP!K574+[1]PEPP!K711+[1]PEPP!K848+[1]PEPP!K986+[1]PEPP!K1125+[1]PEPP!K1264+[1]PEPP!K1403+[1]PEPP!K1543+[1]PEPP!K1684+[1]PEPP!K1827+[1]PEPP!K1968</f>
        <v>3300</v>
      </c>
      <c r="L20" s="323">
        <f>[1]PEPP!L21+[1]PEPP!L159+[1]PEPP!L298+[1]PEPP!L436+[1]PEPP!L574+[1]PEPP!L711+[1]PEPP!L848+[1]PEPP!L986+[1]PEPP!L1125+[1]PEPP!L1264+[1]PEPP!L1403+[1]PEPP!L1543+[1]PEPP!L1684+[1]PEPP!L1827+[1]PEPP!L1968</f>
        <v>3300</v>
      </c>
      <c r="M20" s="323">
        <f>[1]PEPP!M21+[1]PEPP!M159+[1]PEPP!M298+[1]PEPP!M436+[1]PEPP!M574+[1]PEPP!M711+[1]PEPP!M848+[1]PEPP!M986+[1]PEPP!M1125+[1]PEPP!M1264+[1]PEPP!M1403+[1]PEPP!M1543+[1]PEPP!M1684+[1]PEPP!M1827+[1]PEPP!M1968</f>
        <v>3300</v>
      </c>
      <c r="N20" s="323">
        <f>[1]PEPP!N21+[1]PEPP!N159+[1]PEPP!N298+[1]PEPP!N436+[1]PEPP!N574+[1]PEPP!N711+[1]PEPP!N848+[1]PEPP!N986+[1]PEPP!N1125+[1]PEPP!N1264+[1]PEPP!N1403+[1]PEPP!N1543+[1]PEPP!N1684+[1]PEPP!N1827+[1]PEPP!N1968</f>
        <v>3300</v>
      </c>
      <c r="O20" s="323">
        <f>[1]PEPP!O21+[1]PEPP!O159+[1]PEPP!O298+[1]PEPP!O436+[1]PEPP!O574+[1]PEPP!O711+[1]PEPP!O848+[1]PEPP!O986+[1]PEPP!O1125+[1]PEPP!O1264+[1]PEPP!O1403+[1]PEPP!O1543+[1]PEPP!O1684+[1]PEPP!O1827+[1]PEPP!O1968</f>
        <v>3300</v>
      </c>
      <c r="P20" s="323">
        <f>[1]PEPP!P21+[1]PEPP!P159+[1]PEPP!P298+[1]PEPP!P436+[1]PEPP!P574+[1]PEPP!P711+[1]PEPP!P848+[1]PEPP!P986+[1]PEPP!P1125+[1]PEPP!P1264+[1]PEPP!P1403+[1]PEPP!P1543+[1]PEPP!P1684+[1]PEPP!P1827+[1]PEPP!P1968</f>
        <v>3300</v>
      </c>
      <c r="Q20" s="323">
        <f>[1]PEPP!Q21+[1]PEPP!Q159+[1]PEPP!Q298+[1]PEPP!Q436+[1]PEPP!Q574+[1]PEPP!Q711+[1]PEPP!Q848+[1]PEPP!Q986+[1]PEPP!Q1125+[1]PEPP!Q1264+[1]PEPP!Q1403+[1]PEPP!Q1543+[1]PEPP!Q1684+[1]PEPP!Q1827+[1]PEPP!Q1968</f>
        <v>3300</v>
      </c>
      <c r="R20" s="54"/>
      <c r="S20" s="54"/>
    </row>
    <row r="21" spans="1:19" ht="23.1" customHeight="1" x14ac:dyDescent="0.2">
      <c r="A21" s="340">
        <v>2100</v>
      </c>
      <c r="B21" s="341">
        <v>216</v>
      </c>
      <c r="C21" s="326">
        <v>21601</v>
      </c>
      <c r="D21" s="327" t="s">
        <v>491</v>
      </c>
      <c r="E21" s="322">
        <f t="shared" si="3"/>
        <v>45600</v>
      </c>
      <c r="F21" s="323">
        <f>[1]PEPP!F22+[1]PEPP!F160+[1]PEPP!F299+[1]PEPP!F437+[1]PEPP!F575+[1]PEPP!F712+[1]PEPP!F849+[1]PEPP!F987+[1]PEPP!F1126+[1]PEPP!F1265+[1]PEPP!F1404+[1]PEPP!F1544+[1]PEPP!F1685+[1]PEPP!F1828+[1]PEPP!F1969</f>
        <v>3800</v>
      </c>
      <c r="G21" s="323">
        <f>[1]PEPP!G22+[1]PEPP!G160+[1]PEPP!G299+[1]PEPP!G437+[1]PEPP!G575+[1]PEPP!G712+[1]PEPP!G849+[1]PEPP!G987+[1]PEPP!G1126+[1]PEPP!G1265+[1]PEPP!G1404+[1]PEPP!G1544+[1]PEPP!G1685+[1]PEPP!G1828+[1]PEPP!G1969</f>
        <v>3800</v>
      </c>
      <c r="H21" s="323">
        <f>[1]PEPP!H22+[1]PEPP!H160+[1]PEPP!H299+[1]PEPP!H437+[1]PEPP!H575+[1]PEPP!H712+[1]PEPP!H849+[1]PEPP!H987+[1]PEPP!H1126+[1]PEPP!H1265+[1]PEPP!H1404+[1]PEPP!H1544+[1]PEPP!H1685+[1]PEPP!H1828+[1]PEPP!H1969</f>
        <v>3800</v>
      </c>
      <c r="I21" s="323">
        <f>[1]PEPP!I22+[1]PEPP!I160+[1]PEPP!I299+[1]PEPP!I437+[1]PEPP!I575+[1]PEPP!I712+[1]PEPP!I849+[1]PEPP!I987+[1]PEPP!I1126+[1]PEPP!I1265+[1]PEPP!I1404+[1]PEPP!I1544+[1]PEPP!I1685+[1]PEPP!I1828+[1]PEPP!I1969</f>
        <v>3800</v>
      </c>
      <c r="J21" s="323">
        <f>[1]PEPP!J22+[1]PEPP!J160+[1]PEPP!J299+[1]PEPP!J437+[1]PEPP!J575+[1]PEPP!J712+[1]PEPP!J849+[1]PEPP!J987+[1]PEPP!J1126+[1]PEPP!J1265+[1]PEPP!J1404+[1]PEPP!J1544+[1]PEPP!J1685+[1]PEPP!J1828+[1]PEPP!J1969</f>
        <v>3800</v>
      </c>
      <c r="K21" s="323">
        <f>[1]PEPP!K22+[1]PEPP!K160+[1]PEPP!K299+[1]PEPP!K437+[1]PEPP!K575+[1]PEPP!K712+[1]PEPP!K849+[1]PEPP!K987+[1]PEPP!K1126+[1]PEPP!K1265+[1]PEPP!K1404+[1]PEPP!K1544+[1]PEPP!K1685+[1]PEPP!K1828+[1]PEPP!K1969</f>
        <v>3800</v>
      </c>
      <c r="L21" s="323">
        <f>[1]PEPP!L22+[1]PEPP!L160+[1]PEPP!L299+[1]PEPP!L437+[1]PEPP!L575+[1]PEPP!L712+[1]PEPP!L849+[1]PEPP!L987+[1]PEPP!L1126+[1]PEPP!L1265+[1]PEPP!L1404+[1]PEPP!L1544+[1]PEPP!L1685+[1]PEPP!L1828+[1]PEPP!L1969</f>
        <v>3800</v>
      </c>
      <c r="M21" s="323">
        <f>[1]PEPP!M22+[1]PEPP!M160+[1]PEPP!M299+[1]PEPP!M437+[1]PEPP!M575+[1]PEPP!M712+[1]PEPP!M849+[1]PEPP!M987+[1]PEPP!M1126+[1]PEPP!M1265+[1]PEPP!M1404+[1]PEPP!M1544+[1]PEPP!M1685+[1]PEPP!M1828+[1]PEPP!M1969</f>
        <v>3800</v>
      </c>
      <c r="N21" s="323">
        <f>[1]PEPP!N22+[1]PEPP!N160+[1]PEPP!N299+[1]PEPP!N437+[1]PEPP!N575+[1]PEPP!N712+[1]PEPP!N849+[1]PEPP!N987+[1]PEPP!N1126+[1]PEPP!N1265+[1]PEPP!N1404+[1]PEPP!N1544+[1]PEPP!N1685+[1]PEPP!N1828+[1]PEPP!N1969</f>
        <v>3800</v>
      </c>
      <c r="O21" s="323">
        <f>[1]PEPP!O22+[1]PEPP!O160+[1]PEPP!O299+[1]PEPP!O437+[1]PEPP!O575+[1]PEPP!O712+[1]PEPP!O849+[1]PEPP!O987+[1]PEPP!O1126+[1]PEPP!O1265+[1]PEPP!O1404+[1]PEPP!O1544+[1]PEPP!O1685+[1]PEPP!O1828+[1]PEPP!O1969</f>
        <v>3800</v>
      </c>
      <c r="P21" s="323">
        <f>[1]PEPP!P22+[1]PEPP!P160+[1]PEPP!P299+[1]PEPP!P437+[1]PEPP!P575+[1]PEPP!P712+[1]PEPP!P849+[1]PEPP!P987+[1]PEPP!P1126+[1]PEPP!P1265+[1]PEPP!P1404+[1]PEPP!P1544+[1]PEPP!P1685+[1]PEPP!P1828+[1]PEPP!P1969</f>
        <v>3800</v>
      </c>
      <c r="Q21" s="323">
        <f>[1]PEPP!Q22+[1]PEPP!Q160+[1]PEPP!Q299+[1]PEPP!Q437+[1]PEPP!Q575+[1]PEPP!Q712+[1]PEPP!Q849+[1]PEPP!Q987+[1]PEPP!Q1126+[1]PEPP!Q1265+[1]PEPP!Q1404+[1]PEPP!Q1544+[1]PEPP!Q1685+[1]PEPP!Q1828+[1]PEPP!Q1969</f>
        <v>3800</v>
      </c>
      <c r="R21" s="54"/>
      <c r="S21" s="54"/>
    </row>
    <row r="22" spans="1:19" ht="23.1" customHeight="1" x14ac:dyDescent="0.2">
      <c r="A22" s="340">
        <v>2200</v>
      </c>
      <c r="B22" s="341">
        <v>221</v>
      </c>
      <c r="C22" s="326">
        <v>22103</v>
      </c>
      <c r="D22" s="328" t="s">
        <v>492</v>
      </c>
      <c r="E22" s="322">
        <f t="shared" si="3"/>
        <v>54000</v>
      </c>
      <c r="F22" s="323">
        <f>[1]PEPP!F23+[1]PEPP!F161+[1]PEPP!F300+[1]PEPP!F438+[1]PEPP!F576+[1]PEPP!F713+[1]PEPP!F850+[1]PEPP!F988+[1]PEPP!F1127+[1]PEPP!F1266+[1]PEPP!F1405+[1]PEPP!F1545+[1]PEPP!F1686+[1]PEPP!F1829+[1]PEPP!F1970</f>
        <v>4500</v>
      </c>
      <c r="G22" s="323">
        <f>[1]PEPP!G23+[1]PEPP!G161+[1]PEPP!G300+[1]PEPP!G438+[1]PEPP!G576+[1]PEPP!G713+[1]PEPP!G850+[1]PEPP!G988+[1]PEPP!G1127+[1]PEPP!G1266+[1]PEPP!G1405+[1]PEPP!G1545+[1]PEPP!G1686+[1]PEPP!G1829+[1]PEPP!G1970</f>
        <v>4500</v>
      </c>
      <c r="H22" s="323">
        <f>[1]PEPP!H23+[1]PEPP!H161+[1]PEPP!H300+[1]PEPP!H438+[1]PEPP!H576+[1]PEPP!H713+[1]PEPP!H850+[1]PEPP!H988+[1]PEPP!H1127+[1]PEPP!H1266+[1]PEPP!H1405+[1]PEPP!H1545+[1]PEPP!H1686+[1]PEPP!H1829+[1]PEPP!H1970</f>
        <v>4500</v>
      </c>
      <c r="I22" s="323">
        <f>[1]PEPP!I23+[1]PEPP!I161+[1]PEPP!I300+[1]PEPP!I438+[1]PEPP!I576+[1]PEPP!I713+[1]PEPP!I850+[1]PEPP!I988+[1]PEPP!I1127+[1]PEPP!I1266+[1]PEPP!I1405+[1]PEPP!I1545+[1]PEPP!I1686+[1]PEPP!I1829+[1]PEPP!I1970</f>
        <v>4500</v>
      </c>
      <c r="J22" s="323">
        <f>[1]PEPP!J23+[1]PEPP!J161+[1]PEPP!J300+[1]PEPP!J438+[1]PEPP!J576+[1]PEPP!J713+[1]PEPP!J850+[1]PEPP!J988+[1]PEPP!J1127+[1]PEPP!J1266+[1]PEPP!J1405+[1]PEPP!J1545+[1]PEPP!J1686+[1]PEPP!J1829+[1]PEPP!J1970</f>
        <v>4500</v>
      </c>
      <c r="K22" s="323">
        <f>[1]PEPP!K23+[1]PEPP!K161+[1]PEPP!K300+[1]PEPP!K438+[1]PEPP!K576+[1]PEPP!K713+[1]PEPP!K850+[1]PEPP!K988+[1]PEPP!K1127+[1]PEPP!K1266+[1]PEPP!K1405+[1]PEPP!K1545+[1]PEPP!K1686+[1]PEPP!K1829+[1]PEPP!K1970</f>
        <v>4500</v>
      </c>
      <c r="L22" s="323">
        <f>[1]PEPP!L23+[1]PEPP!L161+[1]PEPP!L300+[1]PEPP!L438+[1]PEPP!L576+[1]PEPP!L713+[1]PEPP!L850+[1]PEPP!L988+[1]PEPP!L1127+[1]PEPP!L1266+[1]PEPP!L1405+[1]PEPP!L1545+[1]PEPP!L1686+[1]PEPP!L1829+[1]PEPP!L1970</f>
        <v>4500</v>
      </c>
      <c r="M22" s="323">
        <f>[1]PEPP!M23+[1]PEPP!M161+[1]PEPP!M300+[1]PEPP!M438+[1]PEPP!M576+[1]PEPP!M713+[1]PEPP!M850+[1]PEPP!M988+[1]PEPP!M1127+[1]PEPP!M1266+[1]PEPP!M1405+[1]PEPP!M1545+[1]PEPP!M1686+[1]PEPP!M1829+[1]PEPP!M1970</f>
        <v>4500</v>
      </c>
      <c r="N22" s="323">
        <f>[1]PEPP!N23+[1]PEPP!N161+[1]PEPP!N300+[1]PEPP!N438+[1]PEPP!N576+[1]PEPP!N713+[1]PEPP!N850+[1]PEPP!N988+[1]PEPP!N1127+[1]PEPP!N1266+[1]PEPP!N1405+[1]PEPP!N1545+[1]PEPP!N1686+[1]PEPP!N1829+[1]PEPP!N1970</f>
        <v>4500</v>
      </c>
      <c r="O22" s="323">
        <f>[1]PEPP!O23+[1]PEPP!O161+[1]PEPP!O300+[1]PEPP!O438+[1]PEPP!O576+[1]PEPP!O713+[1]PEPP!O850+[1]PEPP!O988+[1]PEPP!O1127+[1]PEPP!O1266+[1]PEPP!O1405+[1]PEPP!O1545+[1]PEPP!O1686+[1]PEPP!O1829+[1]PEPP!O1970</f>
        <v>4500</v>
      </c>
      <c r="P22" s="323">
        <f>[1]PEPP!P23+[1]PEPP!P161+[1]PEPP!P300+[1]PEPP!P438+[1]PEPP!P576+[1]PEPP!P713+[1]PEPP!P850+[1]PEPP!P988+[1]PEPP!P1127+[1]PEPP!P1266+[1]PEPP!P1405+[1]PEPP!P1545+[1]PEPP!P1686+[1]PEPP!P1829+[1]PEPP!P1970</f>
        <v>4500</v>
      </c>
      <c r="Q22" s="323">
        <f>[1]PEPP!Q23+[1]PEPP!Q161+[1]PEPP!Q300+[1]PEPP!Q438+[1]PEPP!Q576+[1]PEPP!Q713+[1]PEPP!Q850+[1]PEPP!Q988+[1]PEPP!Q1127+[1]PEPP!Q1266+[1]PEPP!Q1405+[1]PEPP!Q1545+[1]PEPP!Q1686+[1]PEPP!Q1829+[1]PEPP!Q1970</f>
        <v>4500</v>
      </c>
      <c r="R22" s="54"/>
      <c r="S22" s="54"/>
    </row>
    <row r="23" spans="1:19" ht="23.1" customHeight="1" x14ac:dyDescent="0.2">
      <c r="A23" s="340">
        <v>2200</v>
      </c>
      <c r="B23" s="341">
        <v>221</v>
      </c>
      <c r="C23" s="326">
        <v>22104</v>
      </c>
      <c r="D23" s="328" t="s">
        <v>493</v>
      </c>
      <c r="E23" s="322">
        <f t="shared" si="3"/>
        <v>10176</v>
      </c>
      <c r="F23" s="323">
        <f>[1]PEPP!F24+[1]PEPP!F162+[1]PEPP!F301+[1]PEPP!F439+[1]PEPP!F577+[1]PEPP!F714+[1]PEPP!F851+[1]PEPP!F989+[1]PEPP!F1128+[1]PEPP!F1267+[1]PEPP!F1406+[1]PEPP!F1546+[1]PEPP!F1687+[1]PEPP!F1830+[1]PEPP!F1971</f>
        <v>848</v>
      </c>
      <c r="G23" s="323">
        <f>[1]PEPP!G24+[1]PEPP!G162+[1]PEPP!G301+[1]PEPP!G439+[1]PEPP!G577+[1]PEPP!G714+[1]PEPP!G851+[1]PEPP!G989+[1]PEPP!G1128+[1]PEPP!G1267+[1]PEPP!G1406+[1]PEPP!G1546+[1]PEPP!G1687+[1]PEPP!G1830+[1]PEPP!G1971</f>
        <v>848</v>
      </c>
      <c r="H23" s="323">
        <f>[1]PEPP!H24+[1]PEPP!H162+[1]PEPP!H301+[1]PEPP!H439+[1]PEPP!H577+[1]PEPP!H714+[1]PEPP!H851+[1]PEPP!H989+[1]PEPP!H1128+[1]PEPP!H1267+[1]PEPP!H1406+[1]PEPP!H1546+[1]PEPP!H1687+[1]PEPP!H1830+[1]PEPP!H1971</f>
        <v>848</v>
      </c>
      <c r="I23" s="323">
        <f>[1]PEPP!I24+[1]PEPP!I162+[1]PEPP!I301+[1]PEPP!I439+[1]PEPP!I577+[1]PEPP!I714+[1]PEPP!I851+[1]PEPP!I989+[1]PEPP!I1128+[1]PEPP!I1267+[1]PEPP!I1406+[1]PEPP!I1546+[1]PEPP!I1687+[1]PEPP!I1830+[1]PEPP!I1971</f>
        <v>848</v>
      </c>
      <c r="J23" s="323">
        <f>[1]PEPP!J24+[1]PEPP!J162+[1]PEPP!J301+[1]PEPP!J439+[1]PEPP!J577+[1]PEPP!J714+[1]PEPP!J851+[1]PEPP!J989+[1]PEPP!J1128+[1]PEPP!J1267+[1]PEPP!J1406+[1]PEPP!J1546+[1]PEPP!J1687+[1]PEPP!J1830+[1]PEPP!J1971</f>
        <v>848</v>
      </c>
      <c r="K23" s="323">
        <f>[1]PEPP!K24+[1]PEPP!K162+[1]PEPP!K301+[1]PEPP!K439+[1]PEPP!K577+[1]PEPP!K714+[1]PEPP!K851+[1]PEPP!K989+[1]PEPP!K1128+[1]PEPP!K1267+[1]PEPP!K1406+[1]PEPP!K1546+[1]PEPP!K1687+[1]PEPP!K1830+[1]PEPP!K1971</f>
        <v>848</v>
      </c>
      <c r="L23" s="323">
        <f>[1]PEPP!L24+[1]PEPP!L162+[1]PEPP!L301+[1]PEPP!L439+[1]PEPP!L577+[1]PEPP!L714+[1]PEPP!L851+[1]PEPP!L989+[1]PEPP!L1128+[1]PEPP!L1267+[1]PEPP!L1406+[1]PEPP!L1546+[1]PEPP!L1687+[1]PEPP!L1830+[1]PEPP!L1971</f>
        <v>848</v>
      </c>
      <c r="M23" s="323">
        <f>[1]PEPP!M24+[1]PEPP!M162+[1]PEPP!M301+[1]PEPP!M439+[1]PEPP!M577+[1]PEPP!M714+[1]PEPP!M851+[1]PEPP!M989+[1]PEPP!M1128+[1]PEPP!M1267+[1]PEPP!M1406+[1]PEPP!M1546+[1]PEPP!M1687+[1]PEPP!M1830+[1]PEPP!M1971</f>
        <v>848</v>
      </c>
      <c r="N23" s="323">
        <f>[1]PEPP!N24+[1]PEPP!N162+[1]PEPP!N301+[1]PEPP!N439+[1]PEPP!N577+[1]PEPP!N714+[1]PEPP!N851+[1]PEPP!N989+[1]PEPP!N1128+[1]PEPP!N1267+[1]PEPP!N1406+[1]PEPP!N1546+[1]PEPP!N1687+[1]PEPP!N1830+[1]PEPP!N1971</f>
        <v>848</v>
      </c>
      <c r="O23" s="323">
        <f>[1]PEPP!O24+[1]PEPP!O162+[1]PEPP!O301+[1]PEPP!O439+[1]PEPP!O577+[1]PEPP!O714+[1]PEPP!O851+[1]PEPP!O989+[1]PEPP!O1128+[1]PEPP!O1267+[1]PEPP!O1406+[1]PEPP!O1546+[1]PEPP!O1687+[1]PEPP!O1830+[1]PEPP!O1971</f>
        <v>848</v>
      </c>
      <c r="P23" s="323">
        <f>[1]PEPP!P24+[1]PEPP!P162+[1]PEPP!P301+[1]PEPP!P439+[1]PEPP!P577+[1]PEPP!P714+[1]PEPP!P851+[1]PEPP!P989+[1]PEPP!P1128+[1]PEPP!P1267+[1]PEPP!P1406+[1]PEPP!P1546+[1]PEPP!P1687+[1]PEPP!P1830+[1]PEPP!P1971</f>
        <v>848</v>
      </c>
      <c r="Q23" s="323">
        <f>[1]PEPP!Q24+[1]PEPP!Q162+[1]PEPP!Q301+[1]PEPP!Q439+[1]PEPP!Q577+[1]PEPP!Q714+[1]PEPP!Q851+[1]PEPP!Q989+[1]PEPP!Q1128+[1]PEPP!Q1267+[1]PEPP!Q1406+[1]PEPP!Q1546+[1]PEPP!Q1687+[1]PEPP!Q1830+[1]PEPP!Q1971</f>
        <v>848</v>
      </c>
      <c r="R23" s="54"/>
      <c r="S23" s="54"/>
    </row>
    <row r="24" spans="1:19" ht="23.1" customHeight="1" x14ac:dyDescent="0.2">
      <c r="A24" s="340">
        <v>2200</v>
      </c>
      <c r="B24" s="341">
        <v>223</v>
      </c>
      <c r="C24" s="326">
        <v>22301</v>
      </c>
      <c r="D24" s="327" t="s">
        <v>494</v>
      </c>
      <c r="E24" s="322">
        <f t="shared" si="3"/>
        <v>114228</v>
      </c>
      <c r="F24" s="323">
        <f>[1]PEPP!F25+[1]PEPP!F163+[1]PEPP!F302+[1]PEPP!F440+[1]PEPP!F578+[1]PEPP!F715+[1]PEPP!F852+[1]PEPP!F990+[1]PEPP!F1129+[1]PEPP!F1268+[1]PEPP!F1407+[1]PEPP!F1547+[1]PEPP!F1688+[1]PEPP!F1831+[1]PEPP!F1972</f>
        <v>9519</v>
      </c>
      <c r="G24" s="323">
        <f>[1]PEPP!G25+[1]PEPP!G163+[1]PEPP!G302+[1]PEPP!G440+[1]PEPP!G578+[1]PEPP!G715+[1]PEPP!G852+[1]PEPP!G990+[1]PEPP!G1129+[1]PEPP!G1268+[1]PEPP!G1407+[1]PEPP!G1547+[1]PEPP!G1688+[1]PEPP!G1831+[1]PEPP!G1972</f>
        <v>9519</v>
      </c>
      <c r="H24" s="323">
        <f>[1]PEPP!H25+[1]PEPP!H163+[1]PEPP!H302+[1]PEPP!H440+[1]PEPP!H578+[1]PEPP!H715+[1]PEPP!H852+[1]PEPP!H990+[1]PEPP!H1129+[1]PEPP!H1268+[1]PEPP!H1407+[1]PEPP!H1547+[1]PEPP!H1688+[1]PEPP!H1831+[1]PEPP!H1972</f>
        <v>9519</v>
      </c>
      <c r="I24" s="323">
        <f>[1]PEPP!I25+[1]PEPP!I163+[1]PEPP!I302+[1]PEPP!I440+[1]PEPP!I578+[1]PEPP!I715+[1]PEPP!I852+[1]PEPP!I990+[1]PEPP!I1129+[1]PEPP!I1268+[1]PEPP!I1407+[1]PEPP!I1547+[1]PEPP!I1688+[1]PEPP!I1831+[1]PEPP!I1972</f>
        <v>9519</v>
      </c>
      <c r="J24" s="323">
        <f>[1]PEPP!J25+[1]PEPP!J163+[1]PEPP!J302+[1]PEPP!J440+[1]PEPP!J578+[1]PEPP!J715+[1]PEPP!J852+[1]PEPP!J990+[1]PEPP!J1129+[1]PEPP!J1268+[1]PEPP!J1407+[1]PEPP!J1547+[1]PEPP!J1688+[1]PEPP!J1831+[1]PEPP!J1972</f>
        <v>9519</v>
      </c>
      <c r="K24" s="323">
        <f>[1]PEPP!K25+[1]PEPP!K163+[1]PEPP!K302+[1]PEPP!K440+[1]PEPP!K578+[1]PEPP!K715+[1]PEPP!K852+[1]PEPP!K990+[1]PEPP!K1129+[1]PEPP!K1268+[1]PEPP!K1407+[1]PEPP!K1547+[1]PEPP!K1688+[1]PEPP!K1831+[1]PEPP!K1972</f>
        <v>9519</v>
      </c>
      <c r="L24" s="323">
        <f>[1]PEPP!L25+[1]PEPP!L163+[1]PEPP!L302+[1]PEPP!L440+[1]PEPP!L578+[1]PEPP!L715+[1]PEPP!L852+[1]PEPP!L990+[1]PEPP!L1129+[1]PEPP!L1268+[1]PEPP!L1407+[1]PEPP!L1547+[1]PEPP!L1688+[1]PEPP!L1831+[1]PEPP!L1972</f>
        <v>9519</v>
      </c>
      <c r="M24" s="323">
        <f>[1]PEPP!M25+[1]PEPP!M163+[1]PEPP!M302+[1]PEPP!M440+[1]PEPP!M578+[1]PEPP!M715+[1]PEPP!M852+[1]PEPP!M990+[1]PEPP!M1129+[1]PEPP!M1268+[1]PEPP!M1407+[1]PEPP!M1547+[1]PEPP!M1688+[1]PEPP!M1831+[1]PEPP!M1972</f>
        <v>9519</v>
      </c>
      <c r="N24" s="323">
        <f>[1]PEPP!N25+[1]PEPP!N163+[1]PEPP!N302+[1]PEPP!N440+[1]PEPP!N578+[1]PEPP!N715+[1]PEPP!N852+[1]PEPP!N990+[1]PEPP!N1129+[1]PEPP!N1268+[1]PEPP!N1407+[1]PEPP!N1547+[1]PEPP!N1688+[1]PEPP!N1831+[1]PEPP!N1972</f>
        <v>9519</v>
      </c>
      <c r="O24" s="323">
        <f>[1]PEPP!O25+[1]PEPP!O163+[1]PEPP!O302+[1]PEPP!O440+[1]PEPP!O578+[1]PEPP!O715+[1]PEPP!O852+[1]PEPP!O990+[1]PEPP!O1129+[1]PEPP!O1268+[1]PEPP!O1407+[1]PEPP!O1547+[1]PEPP!O1688+[1]PEPP!O1831+[1]PEPP!O1972</f>
        <v>9519</v>
      </c>
      <c r="P24" s="323">
        <f>[1]PEPP!P25+[1]PEPP!P163+[1]PEPP!P302+[1]PEPP!P440+[1]PEPP!P578+[1]PEPP!P715+[1]PEPP!P852+[1]PEPP!P990+[1]PEPP!P1129+[1]PEPP!P1268+[1]PEPP!P1407+[1]PEPP!P1547+[1]PEPP!P1688+[1]PEPP!P1831+[1]PEPP!P1972</f>
        <v>9519</v>
      </c>
      <c r="Q24" s="323">
        <f>[1]PEPP!Q25+[1]PEPP!Q163+[1]PEPP!Q302+[1]PEPP!Q440+[1]PEPP!Q578+[1]PEPP!Q715+[1]PEPP!Q852+[1]PEPP!Q990+[1]PEPP!Q1129+[1]PEPP!Q1268+[1]PEPP!Q1407+[1]PEPP!Q1547+[1]PEPP!Q1688+[1]PEPP!Q1831+[1]PEPP!Q1972</f>
        <v>9519</v>
      </c>
      <c r="R24" s="54"/>
      <c r="S24" s="54"/>
    </row>
    <row r="25" spans="1:19" ht="23.1" customHeight="1" x14ac:dyDescent="0.2">
      <c r="A25" s="340">
        <v>2400</v>
      </c>
      <c r="B25" s="341">
        <v>241</v>
      </c>
      <c r="C25" s="326">
        <v>24101</v>
      </c>
      <c r="D25" s="327" t="s">
        <v>495</v>
      </c>
      <c r="E25" s="322">
        <f t="shared" si="3"/>
        <v>0</v>
      </c>
      <c r="F25" s="323">
        <f>[1]PEPP!F26+[1]PEPP!F164+[1]PEPP!F303+[1]PEPP!F441+[1]PEPP!F579+[1]PEPP!F716+[1]PEPP!F853+[1]PEPP!F991+[1]PEPP!F1130+[1]PEPP!F1269+[1]PEPP!F1408+[1]PEPP!F1548+[1]PEPP!F1689+[1]PEPP!F1832+[1]PEPP!F1973</f>
        <v>0</v>
      </c>
      <c r="G25" s="323">
        <f>[1]PEPP!G26+[1]PEPP!G164+[1]PEPP!G303+[1]PEPP!G441+[1]PEPP!G579+[1]PEPP!G716+[1]PEPP!G853+[1]PEPP!G991+[1]PEPP!G1130+[1]PEPP!G1269+[1]PEPP!G1408+[1]PEPP!G1548+[1]PEPP!G1689+[1]PEPP!G1832+[1]PEPP!G1973</f>
        <v>0</v>
      </c>
      <c r="H25" s="323">
        <f>[1]PEPP!H26+[1]PEPP!H164+[1]PEPP!H303+[1]PEPP!H441+[1]PEPP!H579+[1]PEPP!H716+[1]PEPP!H853+[1]PEPP!H991+[1]PEPP!H1130+[1]PEPP!H1269+[1]PEPP!H1408+[1]PEPP!H1548+[1]PEPP!H1689+[1]PEPP!H1832+[1]PEPP!H1973</f>
        <v>0</v>
      </c>
      <c r="I25" s="323">
        <f>[1]PEPP!I26+[1]PEPP!I164+[1]PEPP!I303+[1]PEPP!I441+[1]PEPP!I579+[1]PEPP!I716+[1]PEPP!I853+[1]PEPP!I991+[1]PEPP!I1130+[1]PEPP!I1269+[1]PEPP!I1408+[1]PEPP!I1548+[1]PEPP!I1689+[1]PEPP!I1832+[1]PEPP!I1973</f>
        <v>0</v>
      </c>
      <c r="J25" s="323">
        <f>[1]PEPP!J26+[1]PEPP!J164+[1]PEPP!J303+[1]PEPP!J441+[1]PEPP!J579+[1]PEPP!J716+[1]PEPP!J853+[1]PEPP!J991+[1]PEPP!J1130+[1]PEPP!J1269+[1]PEPP!J1408+[1]PEPP!J1548+[1]PEPP!J1689+[1]PEPP!J1832+[1]PEPP!J1973</f>
        <v>0</v>
      </c>
      <c r="K25" s="323">
        <f>[1]PEPP!K26+[1]PEPP!K164+[1]PEPP!K303+[1]PEPP!K441+[1]PEPP!K579+[1]PEPP!K716+[1]PEPP!K853+[1]PEPP!K991+[1]PEPP!K1130+[1]PEPP!K1269+[1]PEPP!K1408+[1]PEPP!K1548+[1]PEPP!K1689+[1]PEPP!K1832+[1]PEPP!K1973</f>
        <v>0</v>
      </c>
      <c r="L25" s="323">
        <f>[1]PEPP!L26+[1]PEPP!L164+[1]PEPP!L303+[1]PEPP!L441+[1]PEPP!L579+[1]PEPP!L716+[1]PEPP!L853+[1]PEPP!L991+[1]PEPP!L1130+[1]PEPP!L1269+[1]PEPP!L1408+[1]PEPP!L1548+[1]PEPP!L1689+[1]PEPP!L1832+[1]PEPP!L1973</f>
        <v>0</v>
      </c>
      <c r="M25" s="323">
        <f>[1]PEPP!M26+[1]PEPP!M164+[1]PEPP!M303+[1]PEPP!M441+[1]PEPP!M579+[1]PEPP!M716+[1]PEPP!M853+[1]PEPP!M991+[1]PEPP!M1130+[1]PEPP!M1269+[1]PEPP!M1408+[1]PEPP!M1548+[1]PEPP!M1689+[1]PEPP!M1832+[1]PEPP!M1973</f>
        <v>0</v>
      </c>
      <c r="N25" s="323">
        <f>[1]PEPP!N26+[1]PEPP!N164+[1]PEPP!N303+[1]PEPP!N441+[1]PEPP!N579+[1]PEPP!N716+[1]PEPP!N853+[1]PEPP!N991+[1]PEPP!N1130+[1]PEPP!N1269+[1]PEPP!N1408+[1]PEPP!N1548+[1]PEPP!N1689+[1]PEPP!N1832+[1]PEPP!N1973</f>
        <v>0</v>
      </c>
      <c r="O25" s="323">
        <f>[1]PEPP!O26+[1]PEPP!O164+[1]PEPP!O303+[1]PEPP!O441+[1]PEPP!O579+[1]PEPP!O716+[1]PEPP!O853+[1]PEPP!O991+[1]PEPP!O1130+[1]PEPP!O1269+[1]PEPP!O1408+[1]PEPP!O1548+[1]PEPP!O1689+[1]PEPP!O1832+[1]PEPP!O1973</f>
        <v>0</v>
      </c>
      <c r="P25" s="323">
        <f>[1]PEPP!P26+[1]PEPP!P164+[1]PEPP!P303+[1]PEPP!P441+[1]PEPP!P579+[1]PEPP!P716+[1]PEPP!P853+[1]PEPP!P991+[1]PEPP!P1130+[1]PEPP!P1269+[1]PEPP!P1408+[1]PEPP!P1548+[1]PEPP!P1689+[1]PEPP!P1832+[1]PEPP!P1973</f>
        <v>0</v>
      </c>
      <c r="Q25" s="323">
        <f>[1]PEPP!Q26+[1]PEPP!Q164+[1]PEPP!Q303+[1]PEPP!Q441+[1]PEPP!Q579+[1]PEPP!Q716+[1]PEPP!Q853+[1]PEPP!Q991+[1]PEPP!Q1130+[1]PEPP!Q1269+[1]PEPP!Q1408+[1]PEPP!Q1548+[1]PEPP!Q1689+[1]PEPP!Q1832+[1]PEPP!Q1973</f>
        <v>0</v>
      </c>
      <c r="R25" s="54"/>
      <c r="S25" s="54"/>
    </row>
    <row r="26" spans="1:19" ht="23.1" customHeight="1" x14ac:dyDescent="0.2">
      <c r="A26" s="340">
        <v>2400</v>
      </c>
      <c r="B26" s="341">
        <v>242</v>
      </c>
      <c r="C26" s="326">
        <v>24201</v>
      </c>
      <c r="D26" s="327" t="s">
        <v>496</v>
      </c>
      <c r="E26" s="322">
        <f t="shared" si="3"/>
        <v>0</v>
      </c>
      <c r="F26" s="323">
        <f>[1]PEPP!F27+[1]PEPP!F165+[1]PEPP!F304+[1]PEPP!F442+[1]PEPP!F580+[1]PEPP!F717+[1]PEPP!F854+[1]PEPP!F992+[1]PEPP!F1131+[1]PEPP!F1270+[1]PEPP!F1409+[1]PEPP!F1549+[1]PEPP!F1690+[1]PEPP!F1833+[1]PEPP!F1974</f>
        <v>0</v>
      </c>
      <c r="G26" s="323">
        <f>[1]PEPP!G27+[1]PEPP!G165+[1]PEPP!G304+[1]PEPP!G442+[1]PEPP!G580+[1]PEPP!G717+[1]PEPP!G854+[1]PEPP!G992+[1]PEPP!G1131+[1]PEPP!G1270+[1]PEPP!G1409+[1]PEPP!G1549+[1]PEPP!G1690+[1]PEPP!G1833+[1]PEPP!G1974</f>
        <v>0</v>
      </c>
      <c r="H26" s="323">
        <f>[1]PEPP!H27+[1]PEPP!H165+[1]PEPP!H304+[1]PEPP!H442+[1]PEPP!H580+[1]PEPP!H717+[1]PEPP!H854+[1]PEPP!H992+[1]PEPP!H1131+[1]PEPP!H1270+[1]PEPP!H1409+[1]PEPP!H1549+[1]PEPP!H1690+[1]PEPP!H1833+[1]PEPP!H1974</f>
        <v>0</v>
      </c>
      <c r="I26" s="323">
        <f>[1]PEPP!I27+[1]PEPP!I165+[1]PEPP!I304+[1]PEPP!I442+[1]PEPP!I580+[1]PEPP!I717+[1]PEPP!I854+[1]PEPP!I992+[1]PEPP!I1131+[1]PEPP!I1270+[1]PEPP!I1409+[1]PEPP!I1549+[1]PEPP!I1690+[1]PEPP!I1833+[1]PEPP!I1974</f>
        <v>0</v>
      </c>
      <c r="J26" s="323">
        <f>[1]PEPP!J27+[1]PEPP!J165+[1]PEPP!J304+[1]PEPP!J442+[1]PEPP!J580+[1]PEPP!J717+[1]PEPP!J854+[1]PEPP!J992+[1]PEPP!J1131+[1]PEPP!J1270+[1]PEPP!J1409+[1]PEPP!J1549+[1]PEPP!J1690+[1]PEPP!J1833+[1]PEPP!J1974</f>
        <v>0</v>
      </c>
      <c r="K26" s="323">
        <f>[1]PEPP!K27+[1]PEPP!K165+[1]PEPP!K304+[1]PEPP!K442+[1]PEPP!K580+[1]PEPP!K717+[1]PEPP!K854+[1]PEPP!K992+[1]PEPP!K1131+[1]PEPP!K1270+[1]PEPP!K1409+[1]PEPP!K1549+[1]PEPP!K1690+[1]PEPP!K1833+[1]PEPP!K1974</f>
        <v>0</v>
      </c>
      <c r="L26" s="323">
        <f>[1]PEPP!L27+[1]PEPP!L165+[1]PEPP!L304+[1]PEPP!L442+[1]PEPP!L580+[1]PEPP!L717+[1]PEPP!L854+[1]PEPP!L992+[1]PEPP!L1131+[1]PEPP!L1270+[1]PEPP!L1409+[1]PEPP!L1549+[1]PEPP!L1690+[1]PEPP!L1833+[1]PEPP!L1974</f>
        <v>0</v>
      </c>
      <c r="M26" s="323">
        <f>[1]PEPP!M27+[1]PEPP!M165+[1]PEPP!M304+[1]PEPP!M442+[1]PEPP!M580+[1]PEPP!M717+[1]PEPP!M854+[1]PEPP!M992+[1]PEPP!M1131+[1]PEPP!M1270+[1]PEPP!M1409+[1]PEPP!M1549+[1]PEPP!M1690+[1]PEPP!M1833+[1]PEPP!M1974</f>
        <v>0</v>
      </c>
      <c r="N26" s="323">
        <f>[1]PEPP!N27+[1]PEPP!N165+[1]PEPP!N304+[1]PEPP!N442+[1]PEPP!N580+[1]PEPP!N717+[1]PEPP!N854+[1]PEPP!N992+[1]PEPP!N1131+[1]PEPP!N1270+[1]PEPP!N1409+[1]PEPP!N1549+[1]PEPP!N1690+[1]PEPP!N1833+[1]PEPP!N1974</f>
        <v>0</v>
      </c>
      <c r="O26" s="323">
        <f>[1]PEPP!O27+[1]PEPP!O165+[1]PEPP!O304+[1]PEPP!O442+[1]PEPP!O580+[1]PEPP!O717+[1]PEPP!O854+[1]PEPP!O992+[1]PEPP!O1131+[1]PEPP!O1270+[1]PEPP!O1409+[1]PEPP!O1549+[1]PEPP!O1690+[1]PEPP!O1833+[1]PEPP!O1974</f>
        <v>0</v>
      </c>
      <c r="P26" s="323">
        <f>[1]PEPP!P27+[1]PEPP!P165+[1]PEPP!P304+[1]PEPP!P442+[1]PEPP!P580+[1]PEPP!P717+[1]PEPP!P854+[1]PEPP!P992+[1]PEPP!P1131+[1]PEPP!P1270+[1]PEPP!P1409+[1]PEPP!P1549+[1]PEPP!P1690+[1]PEPP!P1833+[1]PEPP!P1974</f>
        <v>0</v>
      </c>
      <c r="Q26" s="323">
        <f>[1]PEPP!Q27+[1]PEPP!Q165+[1]PEPP!Q304+[1]PEPP!Q442+[1]PEPP!Q580+[1]PEPP!Q717+[1]PEPP!Q854+[1]PEPP!Q992+[1]PEPP!Q1131+[1]PEPP!Q1270+[1]PEPP!Q1409+[1]PEPP!Q1549+[1]PEPP!Q1690+[1]PEPP!Q1833+[1]PEPP!Q1974</f>
        <v>0</v>
      </c>
      <c r="R26" s="54"/>
      <c r="S26" s="54"/>
    </row>
    <row r="27" spans="1:19" ht="23.1" customHeight="1" x14ac:dyDescent="0.2">
      <c r="A27" s="340">
        <v>2400</v>
      </c>
      <c r="B27" s="341">
        <v>244</v>
      </c>
      <c r="C27" s="326">
        <v>24401</v>
      </c>
      <c r="D27" s="327" t="s">
        <v>497</v>
      </c>
      <c r="E27" s="322">
        <f t="shared" si="3"/>
        <v>0</v>
      </c>
      <c r="F27" s="323">
        <f>[1]PEPP!F28+[1]PEPP!F166+[1]PEPP!F305+[1]PEPP!F443+[1]PEPP!F581+[1]PEPP!F718+[1]PEPP!F855+[1]PEPP!F993+[1]PEPP!F1132+[1]PEPP!F1271+[1]PEPP!F1410+[1]PEPP!F1550+[1]PEPP!F1691+[1]PEPP!F1834+[1]PEPP!F1975</f>
        <v>0</v>
      </c>
      <c r="G27" s="323">
        <f>[1]PEPP!G28+[1]PEPP!G166+[1]PEPP!G305+[1]PEPP!G443+[1]PEPP!G581+[1]PEPP!G718+[1]PEPP!G855+[1]PEPP!G993+[1]PEPP!G1132+[1]PEPP!G1271+[1]PEPP!G1410+[1]PEPP!G1550+[1]PEPP!G1691+[1]PEPP!G1834+[1]PEPP!G1975</f>
        <v>0</v>
      </c>
      <c r="H27" s="323">
        <f>[1]PEPP!H28+[1]PEPP!H166+[1]PEPP!H305+[1]PEPP!H443+[1]PEPP!H581+[1]PEPP!H718+[1]PEPP!H855+[1]PEPP!H993+[1]PEPP!H1132+[1]PEPP!H1271+[1]PEPP!H1410+[1]PEPP!H1550+[1]PEPP!H1691+[1]PEPP!H1834+[1]PEPP!H1975</f>
        <v>0</v>
      </c>
      <c r="I27" s="323">
        <f>[1]PEPP!I28+[1]PEPP!I166+[1]PEPP!I305+[1]PEPP!I443+[1]PEPP!I581+[1]PEPP!I718+[1]PEPP!I855+[1]PEPP!I993+[1]PEPP!I1132+[1]PEPP!I1271+[1]PEPP!I1410+[1]PEPP!I1550+[1]PEPP!I1691+[1]PEPP!I1834+[1]PEPP!I1975</f>
        <v>0</v>
      </c>
      <c r="J27" s="323">
        <f>[1]PEPP!J28+[1]PEPP!J166+[1]PEPP!J305+[1]PEPP!J443+[1]PEPP!J581+[1]PEPP!J718+[1]PEPP!J855+[1]PEPP!J993+[1]PEPP!J1132+[1]PEPP!J1271+[1]PEPP!J1410+[1]PEPP!J1550+[1]PEPP!J1691+[1]PEPP!J1834+[1]PEPP!J1975</f>
        <v>0</v>
      </c>
      <c r="K27" s="323">
        <f>[1]PEPP!K28+[1]PEPP!K166+[1]PEPP!K305+[1]PEPP!K443+[1]PEPP!K581+[1]PEPP!K718+[1]PEPP!K855+[1]PEPP!K993+[1]PEPP!K1132+[1]PEPP!K1271+[1]PEPP!K1410+[1]PEPP!K1550+[1]PEPP!K1691+[1]PEPP!K1834+[1]PEPP!K1975</f>
        <v>0</v>
      </c>
      <c r="L27" s="323">
        <f>[1]PEPP!L28+[1]PEPP!L166+[1]PEPP!L305+[1]PEPP!L443+[1]PEPP!L581+[1]PEPP!L718+[1]PEPP!L855+[1]PEPP!L993+[1]PEPP!L1132+[1]PEPP!L1271+[1]PEPP!L1410+[1]PEPP!L1550+[1]PEPP!L1691+[1]PEPP!L1834+[1]PEPP!L1975</f>
        <v>0</v>
      </c>
      <c r="M27" s="323">
        <f>[1]PEPP!M28+[1]PEPP!M166+[1]PEPP!M305+[1]PEPP!M443+[1]PEPP!M581+[1]PEPP!M718+[1]PEPP!M855+[1]PEPP!M993+[1]PEPP!M1132+[1]PEPP!M1271+[1]PEPP!M1410+[1]PEPP!M1550+[1]PEPP!M1691+[1]PEPP!M1834+[1]PEPP!M1975</f>
        <v>0</v>
      </c>
      <c r="N27" s="323">
        <f>[1]PEPP!N28+[1]PEPP!N166+[1]PEPP!N305+[1]PEPP!N443+[1]PEPP!N581+[1]PEPP!N718+[1]PEPP!N855+[1]PEPP!N993+[1]PEPP!N1132+[1]PEPP!N1271+[1]PEPP!N1410+[1]PEPP!N1550+[1]PEPP!N1691+[1]PEPP!N1834+[1]PEPP!N1975</f>
        <v>0</v>
      </c>
      <c r="O27" s="323">
        <f>[1]PEPP!O28+[1]PEPP!O166+[1]PEPP!O305+[1]PEPP!O443+[1]PEPP!O581+[1]PEPP!O718+[1]PEPP!O855+[1]PEPP!O993+[1]PEPP!O1132+[1]PEPP!O1271+[1]PEPP!O1410+[1]PEPP!O1550+[1]PEPP!O1691+[1]PEPP!O1834+[1]PEPP!O1975</f>
        <v>0</v>
      </c>
      <c r="P27" s="323">
        <f>[1]PEPP!P28+[1]PEPP!P166+[1]PEPP!P305+[1]PEPP!P443+[1]PEPP!P581+[1]PEPP!P718+[1]PEPP!P855+[1]PEPP!P993+[1]PEPP!P1132+[1]PEPP!P1271+[1]PEPP!P1410+[1]PEPP!P1550+[1]PEPP!P1691+[1]PEPP!P1834+[1]PEPP!P1975</f>
        <v>0</v>
      </c>
      <c r="Q27" s="323">
        <f>[1]PEPP!Q28+[1]PEPP!Q166+[1]PEPP!Q305+[1]PEPP!Q443+[1]PEPP!Q581+[1]PEPP!Q718+[1]PEPP!Q855+[1]PEPP!Q993+[1]PEPP!Q1132+[1]PEPP!Q1271+[1]PEPP!Q1410+[1]PEPP!Q1550+[1]PEPP!Q1691+[1]PEPP!Q1834+[1]PEPP!Q1975</f>
        <v>0</v>
      </c>
      <c r="R27" s="54"/>
      <c r="S27" s="54"/>
    </row>
    <row r="28" spans="1:19" ht="23.1" customHeight="1" x14ac:dyDescent="0.2">
      <c r="A28" s="340">
        <v>2400</v>
      </c>
      <c r="B28" s="339">
        <v>246</v>
      </c>
      <c r="C28" s="326">
        <v>24601</v>
      </c>
      <c r="D28" s="327" t="s">
        <v>498</v>
      </c>
      <c r="E28" s="322">
        <f t="shared" si="3"/>
        <v>716784</v>
      </c>
      <c r="F28" s="323">
        <f>[1]PEPP!F29+[1]PEPP!F167+[1]PEPP!F306+[1]PEPP!F444+[1]PEPP!F582+[1]PEPP!F719+[1]PEPP!F856+[1]PEPP!F994+[1]PEPP!F1133+[1]PEPP!F1272+[1]PEPP!F1411+[1]PEPP!F1551+[1]PEPP!F1692+[1]PEPP!F1835+[1]PEPP!F1976</f>
        <v>59732</v>
      </c>
      <c r="G28" s="323">
        <f>[1]PEPP!G29+[1]PEPP!G167+[1]PEPP!G306+[1]PEPP!G444+[1]PEPP!G582+[1]PEPP!G719+[1]PEPP!G856+[1]PEPP!G994+[1]PEPP!G1133+[1]PEPP!G1272+[1]PEPP!G1411+[1]PEPP!G1551+[1]PEPP!G1692+[1]PEPP!G1835+[1]PEPP!G1976</f>
        <v>59732</v>
      </c>
      <c r="H28" s="323">
        <f>[1]PEPP!H29+[1]PEPP!H167+[1]PEPP!H306+[1]PEPP!H444+[1]PEPP!H582+[1]PEPP!H719+[1]PEPP!H856+[1]PEPP!H994+[1]PEPP!H1133+[1]PEPP!H1272+[1]PEPP!H1411+[1]PEPP!H1551+[1]PEPP!H1692+[1]PEPP!H1835+[1]PEPP!H1976</f>
        <v>59732</v>
      </c>
      <c r="I28" s="323">
        <f>[1]PEPP!I29+[1]PEPP!I167+[1]PEPP!I306+[1]PEPP!I444+[1]PEPP!I582+[1]PEPP!I719+[1]PEPP!I856+[1]PEPP!I994+[1]PEPP!I1133+[1]PEPP!I1272+[1]PEPP!I1411+[1]PEPP!I1551+[1]PEPP!I1692+[1]PEPP!I1835+[1]PEPP!I1976</f>
        <v>59732</v>
      </c>
      <c r="J28" s="323">
        <f>[1]PEPP!J29+[1]PEPP!J167+[1]PEPP!J306+[1]PEPP!J444+[1]PEPP!J582+[1]PEPP!J719+[1]PEPP!J856+[1]PEPP!J994+[1]PEPP!J1133+[1]PEPP!J1272+[1]PEPP!J1411+[1]PEPP!J1551+[1]PEPP!J1692+[1]PEPP!J1835+[1]PEPP!J1976</f>
        <v>59732</v>
      </c>
      <c r="K28" s="323">
        <f>[1]PEPP!K29+[1]PEPP!K167+[1]PEPP!K306+[1]PEPP!K444+[1]PEPP!K582+[1]PEPP!K719+[1]PEPP!K856+[1]PEPP!K994+[1]PEPP!K1133+[1]PEPP!K1272+[1]PEPP!K1411+[1]PEPP!K1551+[1]PEPP!K1692+[1]PEPP!K1835+[1]PEPP!K1976</f>
        <v>59732</v>
      </c>
      <c r="L28" s="323">
        <f>[1]PEPP!L29+[1]PEPP!L167+[1]PEPP!L306+[1]PEPP!L444+[1]PEPP!L582+[1]PEPP!L719+[1]PEPP!L856+[1]PEPP!L994+[1]PEPP!L1133+[1]PEPP!L1272+[1]PEPP!L1411+[1]PEPP!L1551+[1]PEPP!L1692+[1]PEPP!L1835+[1]PEPP!L1976</f>
        <v>59732</v>
      </c>
      <c r="M28" s="323">
        <f>[1]PEPP!M29+[1]PEPP!M167+[1]PEPP!M306+[1]PEPP!M444+[1]PEPP!M582+[1]PEPP!M719+[1]PEPP!M856+[1]PEPP!M994+[1]PEPP!M1133+[1]PEPP!M1272+[1]PEPP!M1411+[1]PEPP!M1551+[1]PEPP!M1692+[1]PEPP!M1835+[1]PEPP!M1976</f>
        <v>59732</v>
      </c>
      <c r="N28" s="323">
        <f>[1]PEPP!N29+[1]PEPP!N167+[1]PEPP!N306+[1]PEPP!N444+[1]PEPP!N582+[1]PEPP!N719+[1]PEPP!N856+[1]PEPP!N994+[1]PEPP!N1133+[1]PEPP!N1272+[1]PEPP!N1411+[1]PEPP!N1551+[1]PEPP!N1692+[1]PEPP!N1835+[1]PEPP!N1976</f>
        <v>59732</v>
      </c>
      <c r="O28" s="323">
        <f>[1]PEPP!O29+[1]PEPP!O167+[1]PEPP!O306+[1]PEPP!O444+[1]PEPP!O582+[1]PEPP!O719+[1]PEPP!O856+[1]PEPP!O994+[1]PEPP!O1133+[1]PEPP!O1272+[1]PEPP!O1411+[1]PEPP!O1551+[1]PEPP!O1692+[1]PEPP!O1835+[1]PEPP!O1976</f>
        <v>59732</v>
      </c>
      <c r="P28" s="323">
        <f>[1]PEPP!P29+[1]PEPP!P167+[1]PEPP!P306+[1]PEPP!P444+[1]PEPP!P582+[1]PEPP!P719+[1]PEPP!P856+[1]PEPP!P994+[1]PEPP!P1133+[1]PEPP!P1272+[1]PEPP!P1411+[1]PEPP!P1551+[1]PEPP!P1692+[1]PEPP!P1835+[1]PEPP!P1976</f>
        <v>59732</v>
      </c>
      <c r="Q28" s="323">
        <f>[1]PEPP!Q29+[1]PEPP!Q167+[1]PEPP!Q306+[1]PEPP!Q444+[1]PEPP!Q582+[1]PEPP!Q719+[1]PEPP!Q856+[1]PEPP!Q994+[1]PEPP!Q1133+[1]PEPP!Q1272+[1]PEPP!Q1411+[1]PEPP!Q1551+[1]PEPP!Q1692+[1]PEPP!Q1835+[1]PEPP!Q1976</f>
        <v>59732</v>
      </c>
      <c r="R28" s="54"/>
      <c r="S28" s="54"/>
    </row>
    <row r="29" spans="1:19" ht="23.1" customHeight="1" x14ac:dyDescent="0.2">
      <c r="A29" s="340">
        <v>2400</v>
      </c>
      <c r="B29" s="339">
        <v>247</v>
      </c>
      <c r="C29" s="326">
        <v>24701</v>
      </c>
      <c r="D29" s="327" t="s">
        <v>499</v>
      </c>
      <c r="E29" s="322">
        <f t="shared" si="3"/>
        <v>0</v>
      </c>
      <c r="F29" s="323">
        <f>[1]PEPP!F30+[1]PEPP!F168+[1]PEPP!F307+[1]PEPP!F445+[1]PEPP!F583+[1]PEPP!F720+[1]PEPP!F857+[1]PEPP!F995+[1]PEPP!F1134+[1]PEPP!F1273+[1]PEPP!F1412+[1]PEPP!F1552+[1]PEPP!F1693+[1]PEPP!F1836+[1]PEPP!F1977</f>
        <v>0</v>
      </c>
      <c r="G29" s="323">
        <f>[1]PEPP!G30+[1]PEPP!G168+[1]PEPP!G307+[1]PEPP!G445+[1]PEPP!G583+[1]PEPP!G720+[1]PEPP!G857+[1]PEPP!G995+[1]PEPP!G1134+[1]PEPP!G1273+[1]PEPP!G1412+[1]PEPP!G1552+[1]PEPP!G1693+[1]PEPP!G1836+[1]PEPP!G1977</f>
        <v>0</v>
      </c>
      <c r="H29" s="323">
        <f>[1]PEPP!H30+[1]PEPP!H168+[1]PEPP!H307+[1]PEPP!H445+[1]PEPP!H583+[1]PEPP!H720+[1]PEPP!H857+[1]PEPP!H995+[1]PEPP!H1134+[1]PEPP!H1273+[1]PEPP!H1412+[1]PEPP!H1552+[1]PEPP!H1693+[1]PEPP!H1836+[1]PEPP!H1977</f>
        <v>0</v>
      </c>
      <c r="I29" s="323">
        <f>[1]PEPP!I30+[1]PEPP!I168+[1]PEPP!I307+[1]PEPP!I445+[1]PEPP!I583+[1]PEPP!I720+[1]PEPP!I857+[1]PEPP!I995+[1]PEPP!I1134+[1]PEPP!I1273+[1]PEPP!I1412+[1]PEPP!I1552+[1]PEPP!I1693+[1]PEPP!I1836+[1]PEPP!I1977</f>
        <v>0</v>
      </c>
      <c r="J29" s="323">
        <f>[1]PEPP!J30+[1]PEPP!J168+[1]PEPP!J307+[1]PEPP!J445+[1]PEPP!J583+[1]PEPP!J720+[1]PEPP!J857+[1]PEPP!J995+[1]PEPP!J1134+[1]PEPP!J1273+[1]PEPP!J1412+[1]PEPP!J1552+[1]PEPP!J1693+[1]PEPP!J1836+[1]PEPP!J1977</f>
        <v>0</v>
      </c>
      <c r="K29" s="323">
        <f>[1]PEPP!K30+[1]PEPP!K168+[1]PEPP!K307+[1]PEPP!K445+[1]PEPP!K583+[1]PEPP!K720+[1]PEPP!K857+[1]PEPP!K995+[1]PEPP!K1134+[1]PEPP!K1273+[1]PEPP!K1412+[1]PEPP!K1552+[1]PEPP!K1693+[1]PEPP!K1836+[1]PEPP!K1977</f>
        <v>0</v>
      </c>
      <c r="L29" s="323">
        <f>[1]PEPP!L30+[1]PEPP!L168+[1]PEPP!L307+[1]PEPP!L445+[1]PEPP!L583+[1]PEPP!L720+[1]PEPP!L857+[1]PEPP!L995+[1]PEPP!L1134+[1]PEPP!L1273+[1]PEPP!L1412+[1]PEPP!L1552+[1]PEPP!L1693+[1]PEPP!L1836+[1]PEPP!L1977</f>
        <v>0</v>
      </c>
      <c r="M29" s="323">
        <f>[1]PEPP!M30+[1]PEPP!M168+[1]PEPP!M307+[1]PEPP!M445+[1]PEPP!M583+[1]PEPP!M720+[1]PEPP!M857+[1]PEPP!M995+[1]PEPP!M1134+[1]PEPP!M1273+[1]PEPP!M1412+[1]PEPP!M1552+[1]PEPP!M1693+[1]PEPP!M1836+[1]PEPP!M1977</f>
        <v>0</v>
      </c>
      <c r="N29" s="323">
        <f>[1]PEPP!N30+[1]PEPP!N168+[1]PEPP!N307+[1]PEPP!N445+[1]PEPP!N583+[1]PEPP!N720+[1]PEPP!N857+[1]PEPP!N995+[1]PEPP!N1134+[1]PEPP!N1273+[1]PEPP!N1412+[1]PEPP!N1552+[1]PEPP!N1693+[1]PEPP!N1836+[1]PEPP!N1977</f>
        <v>0</v>
      </c>
      <c r="O29" s="323">
        <f>[1]PEPP!O30+[1]PEPP!O168+[1]PEPP!O307+[1]PEPP!O445+[1]PEPP!O583+[1]PEPP!O720+[1]PEPP!O857+[1]PEPP!O995+[1]PEPP!O1134+[1]PEPP!O1273+[1]PEPP!O1412+[1]PEPP!O1552+[1]PEPP!O1693+[1]PEPP!O1836+[1]PEPP!O1977</f>
        <v>0</v>
      </c>
      <c r="P29" s="323">
        <f>[1]PEPP!P30+[1]PEPP!P168+[1]PEPP!P307+[1]PEPP!P445+[1]PEPP!P583+[1]PEPP!P720+[1]PEPP!P857+[1]PEPP!P995+[1]PEPP!P1134+[1]PEPP!P1273+[1]PEPP!P1412+[1]PEPP!P1552+[1]PEPP!P1693+[1]PEPP!P1836+[1]PEPP!P1977</f>
        <v>0</v>
      </c>
      <c r="Q29" s="323">
        <f>[1]PEPP!Q30+[1]PEPP!Q168+[1]PEPP!Q307+[1]PEPP!Q445+[1]PEPP!Q583+[1]PEPP!Q720+[1]PEPP!Q857+[1]PEPP!Q995+[1]PEPP!Q1134+[1]PEPP!Q1273+[1]PEPP!Q1412+[1]PEPP!Q1552+[1]PEPP!Q1693+[1]PEPP!Q1836+[1]PEPP!Q1977</f>
        <v>0</v>
      </c>
      <c r="R29" s="54"/>
      <c r="S29" s="54"/>
    </row>
    <row r="30" spans="1:19" ht="23.1" customHeight="1" x14ac:dyDescent="0.2">
      <c r="A30" s="340">
        <v>2400</v>
      </c>
      <c r="B30" s="339">
        <v>248</v>
      </c>
      <c r="C30" s="326">
        <v>24801</v>
      </c>
      <c r="D30" s="327" t="s">
        <v>500</v>
      </c>
      <c r="E30" s="322">
        <f t="shared" si="3"/>
        <v>0</v>
      </c>
      <c r="F30" s="323">
        <f>[1]PEPP!F31+[1]PEPP!F169+[1]PEPP!F308+[1]PEPP!F446+[1]PEPP!F584+[1]PEPP!F721+[1]PEPP!F858+[1]PEPP!F996+[1]PEPP!F1135+[1]PEPP!F1274+[1]PEPP!F1413+[1]PEPP!F1553+[1]PEPP!F1694+[1]PEPP!F1837+[1]PEPP!F1978</f>
        <v>0</v>
      </c>
      <c r="G30" s="323">
        <f>[1]PEPP!G31+[1]PEPP!G169+[1]PEPP!G308+[1]PEPP!G446+[1]PEPP!G584+[1]PEPP!G721+[1]PEPP!G858+[1]PEPP!G996+[1]PEPP!G1135+[1]PEPP!G1274+[1]PEPP!G1413+[1]PEPP!G1553+[1]PEPP!G1694+[1]PEPP!G1837+[1]PEPP!G1978</f>
        <v>0</v>
      </c>
      <c r="H30" s="323">
        <f>[1]PEPP!H31+[1]PEPP!H169+[1]PEPP!H308+[1]PEPP!H446+[1]PEPP!H584+[1]PEPP!H721+[1]PEPP!H858+[1]PEPP!H996+[1]PEPP!H1135+[1]PEPP!H1274+[1]PEPP!H1413+[1]PEPP!H1553+[1]PEPP!H1694+[1]PEPP!H1837+[1]PEPP!H1978</f>
        <v>0</v>
      </c>
      <c r="I30" s="323">
        <f>[1]PEPP!I31+[1]PEPP!I169+[1]PEPP!I308+[1]PEPP!I446+[1]PEPP!I584+[1]PEPP!I721+[1]PEPP!I858+[1]PEPP!I996+[1]PEPP!I1135+[1]PEPP!I1274+[1]PEPP!I1413+[1]PEPP!I1553+[1]PEPP!I1694+[1]PEPP!I1837+[1]PEPP!I1978</f>
        <v>0</v>
      </c>
      <c r="J30" s="323">
        <f>[1]PEPP!J31+[1]PEPP!J169+[1]PEPP!J308+[1]PEPP!J446+[1]PEPP!J584+[1]PEPP!J721+[1]PEPP!J858+[1]PEPP!J996+[1]PEPP!J1135+[1]PEPP!J1274+[1]PEPP!J1413+[1]PEPP!J1553+[1]PEPP!J1694+[1]PEPP!J1837+[1]PEPP!J1978</f>
        <v>0</v>
      </c>
      <c r="K30" s="323">
        <f>[1]PEPP!K31+[1]PEPP!K169+[1]PEPP!K308+[1]PEPP!K446+[1]PEPP!K584+[1]PEPP!K721+[1]PEPP!K858+[1]PEPP!K996+[1]PEPP!K1135+[1]PEPP!K1274+[1]PEPP!K1413+[1]PEPP!K1553+[1]PEPP!K1694+[1]PEPP!K1837+[1]PEPP!K1978</f>
        <v>0</v>
      </c>
      <c r="L30" s="323">
        <f>[1]PEPP!L31+[1]PEPP!L169+[1]PEPP!L308+[1]PEPP!L446+[1]PEPP!L584+[1]PEPP!L721+[1]PEPP!L858+[1]PEPP!L996+[1]PEPP!L1135+[1]PEPP!L1274+[1]PEPP!L1413+[1]PEPP!L1553+[1]PEPP!L1694+[1]PEPP!L1837+[1]PEPP!L1978</f>
        <v>0</v>
      </c>
      <c r="M30" s="323">
        <f>[1]PEPP!M31+[1]PEPP!M169+[1]PEPP!M308+[1]PEPP!M446+[1]PEPP!M584+[1]PEPP!M721+[1]PEPP!M858+[1]PEPP!M996+[1]PEPP!M1135+[1]PEPP!M1274+[1]PEPP!M1413+[1]PEPP!M1553+[1]PEPP!M1694+[1]PEPP!M1837+[1]PEPP!M1978</f>
        <v>0</v>
      </c>
      <c r="N30" s="323">
        <f>[1]PEPP!N31+[1]PEPP!N169+[1]PEPP!N308+[1]PEPP!N446+[1]PEPP!N584+[1]PEPP!N721+[1]PEPP!N858+[1]PEPP!N996+[1]PEPP!N1135+[1]PEPP!N1274+[1]PEPP!N1413+[1]PEPP!N1553+[1]PEPP!N1694+[1]PEPP!N1837+[1]PEPP!N1978</f>
        <v>0</v>
      </c>
      <c r="O30" s="323">
        <f>[1]PEPP!O31+[1]PEPP!O169+[1]PEPP!O308+[1]PEPP!O446+[1]PEPP!O584+[1]PEPP!O721+[1]PEPP!O858+[1]PEPP!O996+[1]PEPP!O1135+[1]PEPP!O1274+[1]PEPP!O1413+[1]PEPP!O1553+[1]PEPP!O1694+[1]PEPP!O1837+[1]PEPP!O1978</f>
        <v>0</v>
      </c>
      <c r="P30" s="323">
        <f>[1]PEPP!P31+[1]PEPP!P169+[1]PEPP!P308+[1]PEPP!P446+[1]PEPP!P584+[1]PEPP!P721+[1]PEPP!P858+[1]PEPP!P996+[1]PEPP!P1135+[1]PEPP!P1274+[1]PEPP!P1413+[1]PEPP!P1553+[1]PEPP!P1694+[1]PEPP!P1837+[1]PEPP!P1978</f>
        <v>0</v>
      </c>
      <c r="Q30" s="323">
        <f>[1]PEPP!Q31+[1]PEPP!Q169+[1]PEPP!Q308+[1]PEPP!Q446+[1]PEPP!Q584+[1]PEPP!Q721+[1]PEPP!Q858+[1]PEPP!Q996+[1]PEPP!Q1135+[1]PEPP!Q1274+[1]PEPP!Q1413+[1]PEPP!Q1553+[1]PEPP!Q1694+[1]PEPP!Q1837+[1]PEPP!Q1978</f>
        <v>0</v>
      </c>
      <c r="R30" s="54"/>
      <c r="S30" s="54"/>
    </row>
    <row r="31" spans="1:19" ht="23.1" customHeight="1" x14ac:dyDescent="0.2">
      <c r="A31" s="340">
        <v>2400</v>
      </c>
      <c r="B31" s="339">
        <v>249</v>
      </c>
      <c r="C31" s="326">
        <v>24902</v>
      </c>
      <c r="D31" s="327" t="s">
        <v>501</v>
      </c>
      <c r="E31" s="322">
        <f t="shared" si="3"/>
        <v>0</v>
      </c>
      <c r="F31" s="323">
        <f>[1]PEPP!F32+[1]PEPP!F170+[1]PEPP!F309+[1]PEPP!F447+[1]PEPP!F585+[1]PEPP!F722+[1]PEPP!F859+[1]PEPP!F997+[1]PEPP!F1136+[1]PEPP!F1275+[1]PEPP!F1414+[1]PEPP!F1554+[1]PEPP!F1695+[1]PEPP!F1838+[1]PEPP!F1979</f>
        <v>0</v>
      </c>
      <c r="G31" s="323">
        <f>[1]PEPP!G32+[1]PEPP!G170+[1]PEPP!G309+[1]PEPP!G447+[1]PEPP!G585+[1]PEPP!G722+[1]PEPP!G859+[1]PEPP!G997+[1]PEPP!G1136+[1]PEPP!G1275+[1]PEPP!G1414+[1]PEPP!G1554+[1]PEPP!G1695+[1]PEPP!G1838+[1]PEPP!G1979</f>
        <v>0</v>
      </c>
      <c r="H31" s="323">
        <f>[1]PEPP!H32+[1]PEPP!H170+[1]PEPP!H309+[1]PEPP!H447+[1]PEPP!H585+[1]PEPP!H722+[1]PEPP!H859+[1]PEPP!H997+[1]PEPP!H1136+[1]PEPP!H1275+[1]PEPP!H1414+[1]PEPP!H1554+[1]PEPP!H1695+[1]PEPP!H1838+[1]PEPP!H1979</f>
        <v>0</v>
      </c>
      <c r="I31" s="323">
        <f>[1]PEPP!I32+[1]PEPP!I170+[1]PEPP!I309+[1]PEPP!I447+[1]PEPP!I585+[1]PEPP!I722+[1]PEPP!I859+[1]PEPP!I997+[1]PEPP!I1136+[1]PEPP!I1275+[1]PEPP!I1414+[1]PEPP!I1554+[1]PEPP!I1695+[1]PEPP!I1838+[1]PEPP!I1979</f>
        <v>0</v>
      </c>
      <c r="J31" s="323">
        <f>[1]PEPP!J32+[1]PEPP!J170+[1]PEPP!J309+[1]PEPP!J447+[1]PEPP!J585+[1]PEPP!J722+[1]PEPP!J859+[1]PEPP!J997+[1]PEPP!J1136+[1]PEPP!J1275+[1]PEPP!J1414+[1]PEPP!J1554+[1]PEPP!J1695+[1]PEPP!J1838+[1]PEPP!J1979</f>
        <v>0</v>
      </c>
      <c r="K31" s="323">
        <f>[1]PEPP!K32+[1]PEPP!K170+[1]PEPP!K309+[1]PEPP!K447+[1]PEPP!K585+[1]PEPP!K722+[1]PEPP!K859+[1]PEPP!K997+[1]PEPP!K1136+[1]PEPP!K1275+[1]PEPP!K1414+[1]PEPP!K1554+[1]PEPP!K1695+[1]PEPP!K1838+[1]PEPP!K1979</f>
        <v>0</v>
      </c>
      <c r="L31" s="323">
        <f>[1]PEPP!L32+[1]PEPP!L170+[1]PEPP!L309+[1]PEPP!L447+[1]PEPP!L585+[1]PEPP!L722+[1]PEPP!L859+[1]PEPP!L997+[1]PEPP!L1136+[1]PEPP!L1275+[1]PEPP!L1414+[1]PEPP!L1554+[1]PEPP!L1695+[1]PEPP!L1838+[1]PEPP!L1979</f>
        <v>0</v>
      </c>
      <c r="M31" s="323">
        <f>[1]PEPP!M32+[1]PEPP!M170+[1]PEPP!M309+[1]PEPP!M447+[1]PEPP!M585+[1]PEPP!M722+[1]PEPP!M859+[1]PEPP!M997+[1]PEPP!M1136+[1]PEPP!M1275+[1]PEPP!M1414+[1]PEPP!M1554+[1]PEPP!M1695+[1]PEPP!M1838+[1]PEPP!M1979</f>
        <v>0</v>
      </c>
      <c r="N31" s="323">
        <f>[1]PEPP!N32+[1]PEPP!N170+[1]PEPP!N309+[1]PEPP!N447+[1]PEPP!N585+[1]PEPP!N722+[1]PEPP!N859+[1]PEPP!N997+[1]PEPP!N1136+[1]PEPP!N1275+[1]PEPP!N1414+[1]PEPP!N1554+[1]PEPP!N1695+[1]PEPP!N1838+[1]PEPP!N1979</f>
        <v>0</v>
      </c>
      <c r="O31" s="323">
        <f>[1]PEPP!O32+[1]PEPP!O170+[1]PEPP!O309+[1]PEPP!O447+[1]PEPP!O585+[1]PEPP!O722+[1]PEPP!O859+[1]PEPP!O997+[1]PEPP!O1136+[1]PEPP!O1275+[1]PEPP!O1414+[1]PEPP!O1554+[1]PEPP!O1695+[1]PEPP!O1838+[1]PEPP!O1979</f>
        <v>0</v>
      </c>
      <c r="P31" s="323">
        <f>[1]PEPP!P32+[1]PEPP!P170+[1]PEPP!P309+[1]PEPP!P447+[1]PEPP!P585+[1]PEPP!P722+[1]PEPP!P859+[1]PEPP!P997+[1]PEPP!P1136+[1]PEPP!P1275+[1]PEPP!P1414+[1]PEPP!P1554+[1]PEPP!P1695+[1]PEPP!P1838+[1]PEPP!P1979</f>
        <v>0</v>
      </c>
      <c r="Q31" s="323">
        <f>[1]PEPP!Q32+[1]PEPP!Q170+[1]PEPP!Q309+[1]PEPP!Q447+[1]PEPP!Q585+[1]PEPP!Q722+[1]PEPP!Q859+[1]PEPP!Q997+[1]PEPP!Q1136+[1]PEPP!Q1275+[1]PEPP!Q1414+[1]PEPP!Q1554+[1]PEPP!Q1695+[1]PEPP!Q1838+[1]PEPP!Q1979</f>
        <v>0</v>
      </c>
      <c r="R31" s="54"/>
      <c r="S31" s="54"/>
    </row>
    <row r="32" spans="1:19" ht="23.1" customHeight="1" x14ac:dyDescent="0.2">
      <c r="A32" s="340">
        <v>2400</v>
      </c>
      <c r="B32" s="339">
        <v>249</v>
      </c>
      <c r="C32" s="326">
        <v>24903</v>
      </c>
      <c r="D32" s="327" t="s">
        <v>502</v>
      </c>
      <c r="E32" s="322">
        <f t="shared" si="3"/>
        <v>0</v>
      </c>
      <c r="F32" s="323">
        <f>[1]PEPP!F33+[1]PEPP!F171+[1]PEPP!F310+[1]PEPP!F448+[1]PEPP!F586+[1]PEPP!F723+[1]PEPP!F860+[1]PEPP!F998+[1]PEPP!F1137+[1]PEPP!F1276+[1]PEPP!F1415+[1]PEPP!F1555+[1]PEPP!F1696+[1]PEPP!F1839+[1]PEPP!F1980</f>
        <v>0</v>
      </c>
      <c r="G32" s="323">
        <f>[1]PEPP!G33+[1]PEPP!G171+[1]PEPP!G310+[1]PEPP!G448+[1]PEPP!G586+[1]PEPP!G723+[1]PEPP!G860+[1]PEPP!G998+[1]PEPP!G1137+[1]PEPP!G1276+[1]PEPP!G1415+[1]PEPP!G1555+[1]PEPP!G1696+[1]PEPP!G1839+[1]PEPP!G1980</f>
        <v>0</v>
      </c>
      <c r="H32" s="323">
        <f>[1]PEPP!H33+[1]PEPP!H171+[1]PEPP!H310+[1]PEPP!H448+[1]PEPP!H586+[1]PEPP!H723+[1]PEPP!H860+[1]PEPP!H998+[1]PEPP!H1137+[1]PEPP!H1276+[1]PEPP!H1415+[1]PEPP!H1555+[1]PEPP!H1696+[1]PEPP!H1839+[1]PEPP!H1980</f>
        <v>0</v>
      </c>
      <c r="I32" s="323">
        <f>[1]PEPP!I33+[1]PEPP!I171+[1]PEPP!I310+[1]PEPP!I448+[1]PEPP!I586+[1]PEPP!I723+[1]PEPP!I860+[1]PEPP!I998+[1]PEPP!I1137+[1]PEPP!I1276+[1]PEPP!I1415+[1]PEPP!I1555+[1]PEPP!I1696+[1]PEPP!I1839+[1]PEPP!I1980</f>
        <v>0</v>
      </c>
      <c r="J32" s="323">
        <f>[1]PEPP!J33+[1]PEPP!J171+[1]PEPP!J310+[1]PEPP!J448+[1]PEPP!J586+[1]PEPP!J723+[1]PEPP!J860+[1]PEPP!J998+[1]PEPP!J1137+[1]PEPP!J1276+[1]PEPP!J1415+[1]PEPP!J1555+[1]PEPP!J1696+[1]PEPP!J1839+[1]PEPP!J1980</f>
        <v>0</v>
      </c>
      <c r="K32" s="323">
        <f>[1]PEPP!K33+[1]PEPP!K171+[1]PEPP!K310+[1]PEPP!K448+[1]PEPP!K586+[1]PEPP!K723+[1]PEPP!K860+[1]PEPP!K998+[1]PEPP!K1137+[1]PEPP!K1276+[1]PEPP!K1415+[1]PEPP!K1555+[1]PEPP!K1696+[1]PEPP!K1839+[1]PEPP!K1980</f>
        <v>0</v>
      </c>
      <c r="L32" s="323">
        <f>[1]PEPP!L33+[1]PEPP!L171+[1]PEPP!L310+[1]PEPP!L448+[1]PEPP!L586+[1]PEPP!L723+[1]PEPP!L860+[1]PEPP!L998+[1]PEPP!L1137+[1]PEPP!L1276+[1]PEPP!L1415+[1]PEPP!L1555+[1]PEPP!L1696+[1]PEPP!L1839+[1]PEPP!L1980</f>
        <v>0</v>
      </c>
      <c r="M32" s="323">
        <f>[1]PEPP!M33+[1]PEPP!M171+[1]PEPP!M310+[1]PEPP!M448+[1]PEPP!M586+[1]PEPP!M723+[1]PEPP!M860+[1]PEPP!M998+[1]PEPP!M1137+[1]PEPP!M1276+[1]PEPP!M1415+[1]PEPP!M1555+[1]PEPP!M1696+[1]PEPP!M1839+[1]PEPP!M1980</f>
        <v>0</v>
      </c>
      <c r="N32" s="323">
        <f>[1]PEPP!N33+[1]PEPP!N171+[1]PEPP!N310+[1]PEPP!N448+[1]PEPP!N586+[1]PEPP!N723+[1]PEPP!N860+[1]PEPP!N998+[1]PEPP!N1137+[1]PEPP!N1276+[1]PEPP!N1415+[1]PEPP!N1555+[1]PEPP!N1696+[1]PEPP!N1839+[1]PEPP!N1980</f>
        <v>0</v>
      </c>
      <c r="O32" s="323">
        <f>[1]PEPP!O33+[1]PEPP!O171+[1]PEPP!O310+[1]PEPP!O448+[1]PEPP!O586+[1]PEPP!O723+[1]PEPP!O860+[1]PEPP!O998+[1]PEPP!O1137+[1]PEPP!O1276+[1]PEPP!O1415+[1]PEPP!O1555+[1]PEPP!O1696+[1]PEPP!O1839+[1]PEPP!O1980</f>
        <v>0</v>
      </c>
      <c r="P32" s="323">
        <f>[1]PEPP!P33+[1]PEPP!P171+[1]PEPP!P310+[1]PEPP!P448+[1]PEPP!P586+[1]PEPP!P723+[1]PEPP!P860+[1]PEPP!P998+[1]PEPP!P1137+[1]PEPP!P1276+[1]PEPP!P1415+[1]PEPP!P1555+[1]PEPP!P1696+[1]PEPP!P1839+[1]PEPP!P1980</f>
        <v>0</v>
      </c>
      <c r="Q32" s="323">
        <f>[1]PEPP!Q33+[1]PEPP!Q171+[1]PEPP!Q310+[1]PEPP!Q448+[1]PEPP!Q586+[1]PEPP!Q723+[1]PEPP!Q860+[1]PEPP!Q998+[1]PEPP!Q1137+[1]PEPP!Q1276+[1]PEPP!Q1415+[1]PEPP!Q1555+[1]PEPP!Q1696+[1]PEPP!Q1839+[1]PEPP!Q1980</f>
        <v>0</v>
      </c>
      <c r="R32" s="54"/>
      <c r="S32" s="54"/>
    </row>
    <row r="33" spans="1:19" ht="23.1" customHeight="1" x14ac:dyDescent="0.2">
      <c r="A33" s="338">
        <v>2500</v>
      </c>
      <c r="B33" s="339">
        <v>252</v>
      </c>
      <c r="C33" s="326">
        <v>25201</v>
      </c>
      <c r="D33" s="327" t="s">
        <v>503</v>
      </c>
      <c r="E33" s="322">
        <f t="shared" si="3"/>
        <v>18840</v>
      </c>
      <c r="F33" s="323">
        <f>[1]PEPP!F34+[1]PEPP!F172+[1]PEPP!F311+[1]PEPP!F449+[1]PEPP!F587+[1]PEPP!F724+[1]PEPP!F861+[1]PEPP!F999+[1]PEPP!F1138+[1]PEPP!F1277+[1]PEPP!F1416+[1]PEPP!F1556+[1]PEPP!F1697+[1]PEPP!F1840+[1]PEPP!F1981</f>
        <v>1570</v>
      </c>
      <c r="G33" s="323">
        <f>[1]PEPP!G34+[1]PEPP!G172+[1]PEPP!G311+[1]PEPP!G449+[1]PEPP!G587+[1]PEPP!G724+[1]PEPP!G861+[1]PEPP!G999+[1]PEPP!G1138+[1]PEPP!G1277+[1]PEPP!G1416+[1]PEPP!G1556+[1]PEPP!G1697+[1]PEPP!G1840+[1]PEPP!G1981</f>
        <v>1570</v>
      </c>
      <c r="H33" s="323">
        <f>[1]PEPP!H34+[1]PEPP!H172+[1]PEPP!H311+[1]PEPP!H449+[1]PEPP!H587+[1]PEPP!H724+[1]PEPP!H861+[1]PEPP!H999+[1]PEPP!H1138+[1]PEPP!H1277+[1]PEPP!H1416+[1]PEPP!H1556+[1]PEPP!H1697+[1]PEPP!H1840+[1]PEPP!H1981</f>
        <v>1570</v>
      </c>
      <c r="I33" s="323">
        <f>[1]PEPP!I34+[1]PEPP!I172+[1]PEPP!I311+[1]PEPP!I449+[1]PEPP!I587+[1]PEPP!I724+[1]PEPP!I861+[1]PEPP!I999+[1]PEPP!I1138+[1]PEPP!I1277+[1]PEPP!I1416+[1]PEPP!I1556+[1]PEPP!I1697+[1]PEPP!I1840+[1]PEPP!I1981</f>
        <v>1570</v>
      </c>
      <c r="J33" s="323">
        <f>[1]PEPP!J34+[1]PEPP!J172+[1]PEPP!J311+[1]PEPP!J449+[1]PEPP!J587+[1]PEPP!J724+[1]PEPP!J861+[1]PEPP!J999+[1]PEPP!J1138+[1]PEPP!J1277+[1]PEPP!J1416+[1]PEPP!J1556+[1]PEPP!J1697+[1]PEPP!J1840+[1]PEPP!J1981</f>
        <v>1570</v>
      </c>
      <c r="K33" s="323">
        <f>[1]PEPP!K34+[1]PEPP!K172+[1]PEPP!K311+[1]PEPP!K449+[1]PEPP!K587+[1]PEPP!K724+[1]PEPP!K861+[1]PEPP!K999+[1]PEPP!K1138+[1]PEPP!K1277+[1]PEPP!K1416+[1]PEPP!K1556+[1]PEPP!K1697+[1]PEPP!K1840+[1]PEPP!K1981</f>
        <v>1570</v>
      </c>
      <c r="L33" s="323">
        <f>[1]PEPP!L34+[1]PEPP!L172+[1]PEPP!L311+[1]PEPP!L449+[1]PEPP!L587+[1]PEPP!L724+[1]PEPP!L861+[1]PEPP!L999+[1]PEPP!L1138+[1]PEPP!L1277+[1]PEPP!L1416+[1]PEPP!L1556+[1]PEPP!L1697+[1]PEPP!L1840+[1]PEPP!L1981</f>
        <v>1570</v>
      </c>
      <c r="M33" s="323">
        <f>[1]PEPP!M34+[1]PEPP!M172+[1]PEPP!M311+[1]PEPP!M449+[1]PEPP!M587+[1]PEPP!M724+[1]PEPP!M861+[1]PEPP!M999+[1]PEPP!M1138+[1]PEPP!M1277+[1]PEPP!M1416+[1]PEPP!M1556+[1]PEPP!M1697+[1]PEPP!M1840+[1]PEPP!M1981</f>
        <v>1570</v>
      </c>
      <c r="N33" s="323">
        <f>[1]PEPP!N34+[1]PEPP!N172+[1]PEPP!N311+[1]PEPP!N449+[1]PEPP!N587+[1]PEPP!N724+[1]PEPP!N861+[1]PEPP!N999+[1]PEPP!N1138+[1]PEPP!N1277+[1]PEPP!N1416+[1]PEPP!N1556+[1]PEPP!N1697+[1]PEPP!N1840+[1]PEPP!N1981</f>
        <v>1570</v>
      </c>
      <c r="O33" s="323">
        <f>[1]PEPP!O34+[1]PEPP!O172+[1]PEPP!O311+[1]PEPP!O449+[1]PEPP!O587+[1]PEPP!O724+[1]PEPP!O861+[1]PEPP!O999+[1]PEPP!O1138+[1]PEPP!O1277+[1]PEPP!O1416+[1]PEPP!O1556+[1]PEPP!O1697+[1]PEPP!O1840+[1]PEPP!O1981</f>
        <v>1570</v>
      </c>
      <c r="P33" s="323">
        <f>[1]PEPP!P34+[1]PEPP!P172+[1]PEPP!P311+[1]PEPP!P449+[1]PEPP!P587+[1]PEPP!P724+[1]PEPP!P861+[1]PEPP!P999+[1]PEPP!P1138+[1]PEPP!P1277+[1]PEPP!P1416+[1]PEPP!P1556+[1]PEPP!P1697+[1]PEPP!P1840+[1]PEPP!P1981</f>
        <v>1570</v>
      </c>
      <c r="Q33" s="323">
        <f>[1]PEPP!Q34+[1]PEPP!Q172+[1]PEPP!Q311+[1]PEPP!Q449+[1]PEPP!Q587+[1]PEPP!Q724+[1]PEPP!Q861+[1]PEPP!Q999+[1]PEPP!Q1138+[1]PEPP!Q1277+[1]PEPP!Q1416+[1]PEPP!Q1556+[1]PEPP!Q1697+[1]PEPP!Q1840+[1]PEPP!Q1981</f>
        <v>1570</v>
      </c>
      <c r="R33" s="54"/>
      <c r="S33" s="54"/>
    </row>
    <row r="34" spans="1:19" ht="23.1" customHeight="1" x14ac:dyDescent="0.2">
      <c r="A34" s="338">
        <v>2500</v>
      </c>
      <c r="B34" s="339">
        <v>253</v>
      </c>
      <c r="C34" s="326">
        <v>25301</v>
      </c>
      <c r="D34" s="327" t="s">
        <v>504</v>
      </c>
      <c r="E34" s="322">
        <f t="shared" si="3"/>
        <v>396312</v>
      </c>
      <c r="F34" s="323">
        <f>[1]PEPP!F35+[1]PEPP!F173+[1]PEPP!F312+[1]PEPP!F450+[1]PEPP!F588+[1]PEPP!F725+[1]PEPP!F862+[1]PEPP!F1000+[1]PEPP!F1139+[1]PEPP!F1278+[1]PEPP!F1417+[1]PEPP!F1557+[1]PEPP!F1698+[1]PEPP!F1841+[1]PEPP!F1982</f>
        <v>33026</v>
      </c>
      <c r="G34" s="323">
        <f>[1]PEPP!G35+[1]PEPP!G173+[1]PEPP!G312+[1]PEPP!G450+[1]PEPP!G588+[1]PEPP!G725+[1]PEPP!G862+[1]PEPP!G1000+[1]PEPP!G1139+[1]PEPP!G1278+[1]PEPP!G1417+[1]PEPP!G1557+[1]PEPP!G1698+[1]PEPP!G1841+[1]PEPP!G1982</f>
        <v>33026</v>
      </c>
      <c r="H34" s="323">
        <f>[1]PEPP!H35+[1]PEPP!H173+[1]PEPP!H312+[1]PEPP!H450+[1]PEPP!H588+[1]PEPP!H725+[1]PEPP!H862+[1]PEPP!H1000+[1]PEPP!H1139+[1]PEPP!H1278+[1]PEPP!H1417+[1]PEPP!H1557+[1]PEPP!H1698+[1]PEPP!H1841+[1]PEPP!H1982</f>
        <v>33026</v>
      </c>
      <c r="I34" s="323">
        <f>[1]PEPP!I35+[1]PEPP!I173+[1]PEPP!I312+[1]PEPP!I450+[1]PEPP!I588+[1]PEPP!I725+[1]PEPP!I862+[1]PEPP!I1000+[1]PEPP!I1139+[1]PEPP!I1278+[1]PEPP!I1417+[1]PEPP!I1557+[1]PEPP!I1698+[1]PEPP!I1841+[1]PEPP!I1982</f>
        <v>33026</v>
      </c>
      <c r="J34" s="323">
        <f>[1]PEPP!J35+[1]PEPP!J173+[1]PEPP!J312+[1]PEPP!J450+[1]PEPP!J588+[1]PEPP!J725+[1]PEPP!J862+[1]PEPP!J1000+[1]PEPP!J1139+[1]PEPP!J1278+[1]PEPP!J1417+[1]PEPP!J1557+[1]PEPP!J1698+[1]PEPP!J1841+[1]PEPP!J1982</f>
        <v>33026</v>
      </c>
      <c r="K34" s="323">
        <f>[1]PEPP!K35+[1]PEPP!K173+[1]PEPP!K312+[1]PEPP!K450+[1]PEPP!K588+[1]PEPP!K725+[1]PEPP!K862+[1]PEPP!K1000+[1]PEPP!K1139+[1]PEPP!K1278+[1]PEPP!K1417+[1]PEPP!K1557+[1]PEPP!K1698+[1]PEPP!K1841+[1]PEPP!K1982</f>
        <v>33026</v>
      </c>
      <c r="L34" s="323">
        <f>[1]PEPP!L35+[1]PEPP!L173+[1]PEPP!L312+[1]PEPP!L450+[1]PEPP!L588+[1]PEPP!L725+[1]PEPP!L862+[1]PEPP!L1000+[1]PEPP!L1139+[1]PEPP!L1278+[1]PEPP!L1417+[1]PEPP!L1557+[1]PEPP!L1698+[1]PEPP!L1841+[1]PEPP!L1982</f>
        <v>33026</v>
      </c>
      <c r="M34" s="323">
        <f>[1]PEPP!M35+[1]PEPP!M173+[1]PEPP!M312+[1]PEPP!M450+[1]PEPP!M588+[1]PEPP!M725+[1]PEPP!M862+[1]PEPP!M1000+[1]PEPP!M1139+[1]PEPP!M1278+[1]PEPP!M1417+[1]PEPP!M1557+[1]PEPP!M1698+[1]PEPP!M1841+[1]PEPP!M1982</f>
        <v>33026</v>
      </c>
      <c r="N34" s="323">
        <f>[1]PEPP!N35+[1]PEPP!N173+[1]PEPP!N312+[1]PEPP!N450+[1]PEPP!N588+[1]PEPP!N725+[1]PEPP!N862+[1]PEPP!N1000+[1]PEPP!N1139+[1]PEPP!N1278+[1]PEPP!N1417+[1]PEPP!N1557+[1]PEPP!N1698+[1]PEPP!N1841+[1]PEPP!N1982</f>
        <v>33026</v>
      </c>
      <c r="O34" s="323">
        <f>[1]PEPP!O35+[1]PEPP!O173+[1]PEPP!O312+[1]PEPP!O450+[1]PEPP!O588+[1]PEPP!O725+[1]PEPP!O862+[1]PEPP!O1000+[1]PEPP!O1139+[1]PEPP!O1278+[1]PEPP!O1417+[1]PEPP!O1557+[1]PEPP!O1698+[1]PEPP!O1841+[1]PEPP!O1982</f>
        <v>33026</v>
      </c>
      <c r="P34" s="323">
        <f>[1]PEPP!P35+[1]PEPP!P173+[1]PEPP!P312+[1]PEPP!P450+[1]PEPP!P588+[1]PEPP!P725+[1]PEPP!P862+[1]PEPP!P1000+[1]PEPP!P1139+[1]PEPP!P1278+[1]PEPP!P1417+[1]PEPP!P1557+[1]PEPP!P1698+[1]PEPP!P1841+[1]PEPP!P1982</f>
        <v>33026</v>
      </c>
      <c r="Q34" s="323">
        <f>[1]PEPP!Q35+[1]PEPP!Q173+[1]PEPP!Q312+[1]PEPP!Q450+[1]PEPP!Q588+[1]PEPP!Q725+[1]PEPP!Q862+[1]PEPP!Q1000+[1]PEPP!Q1139+[1]PEPP!Q1278+[1]PEPP!Q1417+[1]PEPP!Q1557+[1]PEPP!Q1698+[1]PEPP!Q1841+[1]PEPP!Q1982</f>
        <v>33026</v>
      </c>
      <c r="R34" s="54"/>
      <c r="S34" s="54"/>
    </row>
    <row r="35" spans="1:19" ht="24.75" customHeight="1" x14ac:dyDescent="0.2">
      <c r="A35" s="338">
        <v>2600</v>
      </c>
      <c r="B35" s="339">
        <v>261</v>
      </c>
      <c r="C35" s="326">
        <v>26103</v>
      </c>
      <c r="D35" s="328" t="s">
        <v>505</v>
      </c>
      <c r="E35" s="322">
        <f t="shared" si="3"/>
        <v>0</v>
      </c>
      <c r="F35" s="323">
        <f>[1]PEPP!F35+[1]PEPP!F173+[1]PEPP!F312+[1]PEPP!F450+[1]PEPP!F588+[1]PEPP!F725+[1]PEPP!F862+[1]PEPP!F1000+[1]PEPP!F1139+[1]PEPP!F1278+[1]PEPP!F1417+[1]PEPP!F1557+[1]PEPP!F1699+[1]PEPP!F1841+[1]PEPP!F1982</f>
        <v>0</v>
      </c>
      <c r="G35" s="323">
        <f>[1]PEPP!G35+[1]PEPP!G173+[1]PEPP!G312+[1]PEPP!G450+[1]PEPP!G588+[1]PEPP!G725+[1]PEPP!G862+[1]PEPP!G1000+[1]PEPP!G1139+[1]PEPP!G1278+[1]PEPP!G1417+[1]PEPP!G1557+[1]PEPP!G1699+[1]PEPP!G1841+[1]PEPP!G1982</f>
        <v>0</v>
      </c>
      <c r="H35" s="323">
        <f>[1]PEPP!H35+[1]PEPP!H173+[1]PEPP!H312+[1]PEPP!H450+[1]PEPP!H588+[1]PEPP!H725+[1]PEPP!H862+[1]PEPP!H1000+[1]PEPP!H1139+[1]PEPP!H1278+[1]PEPP!H1417+[1]PEPP!H1557+[1]PEPP!H1699+[1]PEPP!H1841+[1]PEPP!H1982</f>
        <v>0</v>
      </c>
      <c r="I35" s="323">
        <f>[1]PEPP!I35+[1]PEPP!I173+[1]PEPP!I312+[1]PEPP!I450+[1]PEPP!I588+[1]PEPP!I725+[1]PEPP!I862+[1]PEPP!I1000+[1]PEPP!I1139+[1]PEPP!I1278+[1]PEPP!I1417+[1]PEPP!I1557+[1]PEPP!I1699+[1]PEPP!I1841+[1]PEPP!I1982</f>
        <v>0</v>
      </c>
      <c r="J35" s="323">
        <f>[1]PEPP!J35+[1]PEPP!J173+[1]PEPP!J312+[1]PEPP!J450+[1]PEPP!J588+[1]PEPP!J725+[1]PEPP!J862+[1]PEPP!J1000+[1]PEPP!J1139+[1]PEPP!J1278+[1]PEPP!J1417+[1]PEPP!J1557+[1]PEPP!J1699+[1]PEPP!J1841+[1]PEPP!J1982</f>
        <v>0</v>
      </c>
      <c r="K35" s="323">
        <f>[1]PEPP!K35+[1]PEPP!K173+[1]PEPP!K312+[1]PEPP!K450+[1]PEPP!K588+[1]PEPP!K725+[1]PEPP!K862+[1]PEPP!K1000+[1]PEPP!K1139+[1]PEPP!K1278+[1]PEPP!K1417+[1]PEPP!K1557+[1]PEPP!K1699+[1]PEPP!K1841+[1]PEPP!K1982</f>
        <v>0</v>
      </c>
      <c r="L35" s="323">
        <f>[1]PEPP!L35+[1]PEPP!L173+[1]PEPP!L312+[1]PEPP!L450+[1]PEPP!L588+[1]PEPP!L725+[1]PEPP!L862+[1]PEPP!L1000+[1]PEPP!L1139+[1]PEPP!L1278+[1]PEPP!L1417+[1]PEPP!L1557+[1]PEPP!L1699+[1]PEPP!L1841+[1]PEPP!L1982</f>
        <v>0</v>
      </c>
      <c r="M35" s="323">
        <f>[1]PEPP!M35+[1]PEPP!M173+[1]PEPP!M312+[1]PEPP!M450+[1]PEPP!M588+[1]PEPP!M725+[1]PEPP!M862+[1]PEPP!M1000+[1]PEPP!M1139+[1]PEPP!M1278+[1]PEPP!M1417+[1]PEPP!M1557+[1]PEPP!M1699+[1]PEPP!M1841+[1]PEPP!M1982</f>
        <v>0</v>
      </c>
      <c r="N35" s="323">
        <f>[1]PEPP!N35+[1]PEPP!N173+[1]PEPP!N312+[1]PEPP!N450+[1]PEPP!N588+[1]PEPP!N725+[1]PEPP!N862+[1]PEPP!N1000+[1]PEPP!N1139+[1]PEPP!N1278+[1]PEPP!N1417+[1]PEPP!N1557+[1]PEPP!N1699+[1]PEPP!N1841+[1]PEPP!N1982</f>
        <v>0</v>
      </c>
      <c r="O35" s="323">
        <f>[1]PEPP!O35+[1]PEPP!O173+[1]PEPP!O312+[1]PEPP!O450+[1]PEPP!O588+[1]PEPP!O725+[1]PEPP!O862+[1]PEPP!O1000+[1]PEPP!O1139+[1]PEPP!O1278+[1]PEPP!O1417+[1]PEPP!O1557+[1]PEPP!O1699+[1]PEPP!O1841+[1]PEPP!O1982</f>
        <v>0</v>
      </c>
      <c r="P35" s="323">
        <f>[1]PEPP!P35+[1]PEPP!P173+[1]PEPP!P312+[1]PEPP!P450+[1]PEPP!P588+[1]PEPP!P725+[1]PEPP!P862+[1]PEPP!P1000+[1]PEPP!P1139+[1]PEPP!P1278+[1]PEPP!P1417+[1]PEPP!P1557+[1]PEPP!P1699+[1]PEPP!P1841+[1]PEPP!P1982</f>
        <v>0</v>
      </c>
      <c r="Q35" s="323">
        <f>[1]PEPP!Q35+[1]PEPP!Q173+[1]PEPP!Q312+[1]PEPP!Q450+[1]PEPP!Q588+[1]PEPP!Q725+[1]PEPP!Q862+[1]PEPP!Q1000+[1]PEPP!Q1139+[1]PEPP!Q1278+[1]PEPP!Q1417+[1]PEPP!Q1557+[1]PEPP!Q1699+[1]PEPP!Q1841+[1]PEPP!Q1982</f>
        <v>0</v>
      </c>
      <c r="R35" s="54"/>
      <c r="S35" s="54"/>
    </row>
    <row r="36" spans="1:19" ht="23.1" customHeight="1" x14ac:dyDescent="0.2">
      <c r="A36" s="338">
        <v>2600</v>
      </c>
      <c r="B36" s="339">
        <v>261</v>
      </c>
      <c r="C36" s="326">
        <v>26104</v>
      </c>
      <c r="D36" s="328" t="s">
        <v>505</v>
      </c>
      <c r="E36" s="322">
        <f t="shared" si="3"/>
        <v>3617705.8800000008</v>
      </c>
      <c r="F36" s="323">
        <f>[1]PEPP!F36+[1]PEPP!F174+[1]PEPP!F313+[1]PEPP!F451+[1]PEPP!F589+[1]PEPP!F726+[1]PEPP!F863+[1]PEPP!F1001+[1]PEPP!F1140+[1]PEPP!F1279+[1]PEPP!F1418+[1]PEPP!F1558+[1]PEPP!F1700+[1]PEPP!F1842+[1]PEPP!F1983</f>
        <v>301475.49</v>
      </c>
      <c r="G36" s="323">
        <f>[1]PEPP!G36+[1]PEPP!G174+[1]PEPP!G313+[1]PEPP!G451+[1]PEPP!G589+[1]PEPP!G726+[1]PEPP!G863+[1]PEPP!G1001+[1]PEPP!G1140+[1]PEPP!G1279+[1]PEPP!G1418+[1]PEPP!G1558+[1]PEPP!G1700+[1]PEPP!G1842+[1]PEPP!G1983</f>
        <v>301475.49</v>
      </c>
      <c r="H36" s="323">
        <f>[1]PEPP!H36+[1]PEPP!H174+[1]PEPP!H313+[1]PEPP!H451+[1]PEPP!H589+[1]PEPP!H726+[1]PEPP!H863+[1]PEPP!H1001+[1]PEPP!H1140+[1]PEPP!H1279+[1]PEPP!H1418+[1]PEPP!H1558+[1]PEPP!H1700+[1]PEPP!H1842+[1]PEPP!H1983</f>
        <v>301475.49</v>
      </c>
      <c r="I36" s="323">
        <f>[1]PEPP!I36+[1]PEPP!I174+[1]PEPP!I313+[1]PEPP!I451+[1]PEPP!I589+[1]PEPP!I726+[1]PEPP!I863+[1]PEPP!I1001+[1]PEPP!I1140+[1]PEPP!I1279+[1]PEPP!I1418+[1]PEPP!I1558+[1]PEPP!I1700+[1]PEPP!I1842+[1]PEPP!I1983</f>
        <v>301475.49</v>
      </c>
      <c r="J36" s="323">
        <f>[1]PEPP!J36+[1]PEPP!J174+[1]PEPP!J313+[1]PEPP!J451+[1]PEPP!J589+[1]PEPP!J726+[1]PEPP!J863+[1]PEPP!J1001+[1]PEPP!J1140+[1]PEPP!J1279+[1]PEPP!J1418+[1]PEPP!J1558+[1]PEPP!J1700+[1]PEPP!J1842+[1]PEPP!J1983</f>
        <v>301475.49</v>
      </c>
      <c r="K36" s="323">
        <f>[1]PEPP!K36+[1]PEPP!K174+[1]PEPP!K313+[1]PEPP!K451+[1]PEPP!K589+[1]PEPP!K726+[1]PEPP!K863+[1]PEPP!K1001+[1]PEPP!K1140+[1]PEPP!K1279+[1]PEPP!K1418+[1]PEPP!K1558+[1]PEPP!K1700+[1]PEPP!K1842+[1]PEPP!K1983</f>
        <v>301475.49</v>
      </c>
      <c r="L36" s="323">
        <f>[1]PEPP!L36+[1]PEPP!L174+[1]PEPP!L313+[1]PEPP!L451+[1]PEPP!L589+[1]PEPP!L726+[1]PEPP!L863+[1]PEPP!L1001+[1]PEPP!L1140+[1]PEPP!L1279+[1]PEPP!L1418+[1]PEPP!L1558+[1]PEPP!L1700+[1]PEPP!L1842+[1]PEPP!L1983</f>
        <v>301475.49</v>
      </c>
      <c r="M36" s="323">
        <f>[1]PEPP!M36+[1]PEPP!M174+[1]PEPP!M313+[1]PEPP!M451+[1]PEPP!M589+[1]PEPP!M726+[1]PEPP!M863+[1]PEPP!M1001+[1]PEPP!M1140+[1]PEPP!M1279+[1]PEPP!M1418+[1]PEPP!M1558+[1]PEPP!M1700+[1]PEPP!M1842+[1]PEPP!M1983</f>
        <v>301475.49</v>
      </c>
      <c r="N36" s="323">
        <f>[1]PEPP!N36+[1]PEPP!N174+[1]PEPP!N313+[1]PEPP!N451+[1]PEPP!N589+[1]PEPP!N726+[1]PEPP!N863+[1]PEPP!N1001+[1]PEPP!N1140+[1]PEPP!N1279+[1]PEPP!N1418+[1]PEPP!N1558+[1]PEPP!N1700+[1]PEPP!N1842+[1]PEPP!N1983</f>
        <v>301475.49</v>
      </c>
      <c r="O36" s="323">
        <f>[1]PEPP!O36+[1]PEPP!O174+[1]PEPP!O313+[1]PEPP!O451+[1]PEPP!O589+[1]PEPP!O726+[1]PEPP!O863+[1]PEPP!O1001+[1]PEPP!O1140+[1]PEPP!O1279+[1]PEPP!O1418+[1]PEPP!O1558+[1]PEPP!O1700+[1]PEPP!O1842+[1]PEPP!O1983</f>
        <v>301475.49</v>
      </c>
      <c r="P36" s="323">
        <f>[1]PEPP!P36+[1]PEPP!P174+[1]PEPP!P313+[1]PEPP!P451+[1]PEPP!P589+[1]PEPP!P726+[1]PEPP!P863+[1]PEPP!P1001+[1]PEPP!P1140+[1]PEPP!P1279+[1]PEPP!P1418+[1]PEPP!P1558+[1]PEPP!P1700+[1]PEPP!P1842+[1]PEPP!P1983</f>
        <v>301475.49</v>
      </c>
      <c r="Q36" s="323">
        <f>[1]PEPP!Q36+[1]PEPP!Q174+[1]PEPP!Q313+[1]PEPP!Q451+[1]PEPP!Q589+[1]PEPP!Q726+[1]PEPP!Q863+[1]PEPP!Q1001+[1]PEPP!Q1140+[1]PEPP!Q1279+[1]PEPP!Q1418+[1]PEPP!Q1558+[1]PEPP!Q1700+[1]PEPP!Q1842+[1]PEPP!Q1983</f>
        <v>301475.49</v>
      </c>
      <c r="R36" s="54"/>
      <c r="S36" s="54"/>
    </row>
    <row r="37" spans="1:19" ht="23.1" customHeight="1" x14ac:dyDescent="0.2">
      <c r="A37" s="338">
        <v>2700</v>
      </c>
      <c r="B37" s="339">
        <v>271</v>
      </c>
      <c r="C37" s="326">
        <v>27101</v>
      </c>
      <c r="D37" s="327" t="s">
        <v>506</v>
      </c>
      <c r="E37" s="322">
        <f t="shared" si="3"/>
        <v>78000.06</v>
      </c>
      <c r="F37" s="323">
        <f>[1]PEPP!F37+[1]PEPP!F175+[1]PEPP!F314+[1]PEPP!F452+[1]PEPP!F590+[1]PEPP!F727+[1]PEPP!F864+[1]PEPP!F1002+[1]PEPP!F1141+[1]PEPP!F1280+[1]PEPP!F1419+[1]PEPP!F1559+[1]PEPP!F1701+[1]PEPP!F1843+[1]PEPP!F1984</f>
        <v>6500</v>
      </c>
      <c r="G37" s="323">
        <f>[1]PEPP!G37+[1]PEPP!G175+[1]PEPP!G314+[1]PEPP!G452+[1]PEPP!G590+[1]PEPP!G727+[1]PEPP!G864+[1]PEPP!G1002+[1]PEPP!G1141+[1]PEPP!G1280+[1]PEPP!G1419+[1]PEPP!G1559+[1]PEPP!G1701+[1]PEPP!G1843+[1]PEPP!G1984</f>
        <v>6500</v>
      </c>
      <c r="H37" s="323">
        <f>[1]PEPP!H37+[1]PEPP!H175+[1]PEPP!H314+[1]PEPP!H452+[1]PEPP!H590+[1]PEPP!H727+[1]PEPP!H864+[1]PEPP!H1002+[1]PEPP!H1141+[1]PEPP!H1280+[1]PEPP!H1419+[1]PEPP!H1559+[1]PEPP!H1701+[1]PEPP!H1843+[1]PEPP!H1984</f>
        <v>6500</v>
      </c>
      <c r="I37" s="323">
        <f>[1]PEPP!I37+[1]PEPP!I175+[1]PEPP!I314+[1]PEPP!I452+[1]PEPP!I590+[1]PEPP!I727+[1]PEPP!I864+[1]PEPP!I1002+[1]PEPP!I1141+[1]PEPP!I1280+[1]PEPP!I1419+[1]PEPP!I1559+[1]PEPP!I1701+[1]PEPP!I1843+[1]PEPP!I1984</f>
        <v>6500</v>
      </c>
      <c r="J37" s="323">
        <f>[1]PEPP!J37+[1]PEPP!J175+[1]PEPP!J314+[1]PEPP!J452+[1]PEPP!J590+[1]PEPP!J727+[1]PEPP!J864+[1]PEPP!J1002+[1]PEPP!J1141+[1]PEPP!J1280+[1]PEPP!J1419+[1]PEPP!J1559+[1]PEPP!J1701+[1]PEPP!J1843+[1]PEPP!J1984</f>
        <v>6500</v>
      </c>
      <c r="K37" s="323">
        <f>[1]PEPP!K37+[1]PEPP!K175+[1]PEPP!K314+[1]PEPP!K452+[1]PEPP!K590+[1]PEPP!K727+[1]PEPP!K864+[1]PEPP!K1002+[1]PEPP!K1141+[1]PEPP!K1280+[1]PEPP!K1419+[1]PEPP!K1559+[1]PEPP!K1701+[1]PEPP!K1843+[1]PEPP!K1984</f>
        <v>6500</v>
      </c>
      <c r="L37" s="323">
        <f>[1]PEPP!L37+[1]PEPP!L175+[1]PEPP!L314+[1]PEPP!L452+[1]PEPP!L590+[1]PEPP!L727+[1]PEPP!L864+[1]PEPP!L1002+[1]PEPP!L1141+[1]PEPP!L1280+[1]PEPP!L1419+[1]PEPP!L1559+[1]PEPP!L1701+[1]PEPP!L1843+[1]PEPP!L1984</f>
        <v>6500</v>
      </c>
      <c r="M37" s="323">
        <f>[1]PEPP!M37+[1]PEPP!M175+[1]PEPP!M314+[1]PEPP!M452+[1]PEPP!M590+[1]PEPP!M727+[1]PEPP!M864+[1]PEPP!M1002+[1]PEPP!M1141+[1]PEPP!M1280+[1]PEPP!M1419+[1]PEPP!M1559+[1]PEPP!M1701+[1]PEPP!M1843+[1]PEPP!M1984</f>
        <v>6500</v>
      </c>
      <c r="N37" s="323">
        <f>[1]PEPP!N37+[1]PEPP!N175+[1]PEPP!N314+[1]PEPP!N452+[1]PEPP!N590+[1]PEPP!N727+[1]PEPP!N864+[1]PEPP!N1002+[1]PEPP!N1141+[1]PEPP!N1280+[1]PEPP!N1419+[1]PEPP!N1559+[1]PEPP!N1701+[1]PEPP!N1843+[1]PEPP!N1984</f>
        <v>6500</v>
      </c>
      <c r="O37" s="323">
        <f>[1]PEPP!O37+[1]PEPP!O175+[1]PEPP!O314+[1]PEPP!O452+[1]PEPP!O590+[1]PEPP!O727+[1]PEPP!O864+[1]PEPP!O1002+[1]PEPP!O1141+[1]PEPP!O1280+[1]PEPP!O1419+[1]PEPP!O1559+[1]PEPP!O1701+[1]PEPP!O1843+[1]PEPP!O1984</f>
        <v>6500</v>
      </c>
      <c r="P37" s="323">
        <f>[1]PEPP!P37+[1]PEPP!P175+[1]PEPP!P314+[1]PEPP!P452+[1]PEPP!P590+[1]PEPP!P727+[1]PEPP!P864+[1]PEPP!P1002+[1]PEPP!P1141+[1]PEPP!P1280+[1]PEPP!P1419+[1]PEPP!P1559+[1]PEPP!P1701+[1]PEPP!P1843+[1]PEPP!P1984</f>
        <v>6500</v>
      </c>
      <c r="Q37" s="323">
        <f>[1]PEPP!Q37+[1]PEPP!Q175+[1]PEPP!Q314+[1]PEPP!Q452+[1]PEPP!Q590+[1]PEPP!Q727+[1]PEPP!Q864+[1]PEPP!Q1002+[1]PEPP!Q1141+[1]PEPP!Q1280+[1]PEPP!Q1419+[1]PEPP!Q1559+[1]PEPP!Q1701+[1]PEPP!Q1843+[1]PEPP!Q1984</f>
        <v>6500.0599999999995</v>
      </c>
      <c r="R37" s="54"/>
      <c r="S37" s="54"/>
    </row>
    <row r="38" spans="1:19" ht="23.1" customHeight="1" x14ac:dyDescent="0.2">
      <c r="A38" s="338">
        <v>2700</v>
      </c>
      <c r="B38" s="339">
        <v>272</v>
      </c>
      <c r="C38" s="326">
        <v>27202</v>
      </c>
      <c r="D38" s="327" t="s">
        <v>507</v>
      </c>
      <c r="E38" s="322">
        <f t="shared" si="3"/>
        <v>16008</v>
      </c>
      <c r="F38" s="323">
        <f>[1]PEPP!F38+[1]PEPP!F176+[1]PEPP!F315+[1]PEPP!F453+[1]PEPP!F591+[1]PEPP!F728+[1]PEPP!F865+[1]PEPP!F1003+[1]PEPP!F1142+[1]PEPP!F1281+[1]PEPP!F1420+[1]PEPP!F1560+[1]PEPP!F1702+[1]PEPP!F1844+[1]PEPP!F1985</f>
        <v>1334</v>
      </c>
      <c r="G38" s="323">
        <f>[1]PEPP!G38+[1]PEPP!G176+[1]PEPP!G315+[1]PEPP!G453+[1]PEPP!G591+[1]PEPP!G728+[1]PEPP!G865+[1]PEPP!G1003+[1]PEPP!G1142+[1]PEPP!G1281+[1]PEPP!G1420+[1]PEPP!G1560+[1]PEPP!G1702+[1]PEPP!G1844+[1]PEPP!G1985</f>
        <v>1334</v>
      </c>
      <c r="H38" s="323">
        <f>[1]PEPP!H38+[1]PEPP!H176+[1]PEPP!H315+[1]PEPP!H453+[1]PEPP!H591+[1]PEPP!H728+[1]PEPP!H865+[1]PEPP!H1003+[1]PEPP!H1142+[1]PEPP!H1281+[1]PEPP!H1420+[1]PEPP!H1560+[1]PEPP!H1702+[1]PEPP!H1844+[1]PEPP!H1985</f>
        <v>1334</v>
      </c>
      <c r="I38" s="323">
        <f>[1]PEPP!I38+[1]PEPP!I176+[1]PEPP!I315+[1]PEPP!I453+[1]PEPP!I591+[1]PEPP!I728+[1]PEPP!I865+[1]PEPP!I1003+[1]PEPP!I1142+[1]PEPP!I1281+[1]PEPP!I1420+[1]PEPP!I1560+[1]PEPP!I1702+[1]PEPP!I1844+[1]PEPP!I1985</f>
        <v>1334</v>
      </c>
      <c r="J38" s="323">
        <f>[1]PEPP!J38+[1]PEPP!J176+[1]PEPP!J315+[1]PEPP!J453+[1]PEPP!J591+[1]PEPP!J728+[1]PEPP!J865+[1]PEPP!J1003+[1]PEPP!J1142+[1]PEPP!J1281+[1]PEPP!J1420+[1]PEPP!J1560+[1]PEPP!J1702+[1]PEPP!J1844+[1]PEPP!J1985</f>
        <v>1334</v>
      </c>
      <c r="K38" s="323">
        <f>[1]PEPP!K38+[1]PEPP!K176+[1]PEPP!K315+[1]PEPP!K453+[1]PEPP!K591+[1]PEPP!K728+[1]PEPP!K865+[1]PEPP!K1003+[1]PEPP!K1142+[1]PEPP!K1281+[1]PEPP!K1420+[1]PEPP!K1560+[1]PEPP!K1702+[1]PEPP!K1844+[1]PEPP!K1985</f>
        <v>1334</v>
      </c>
      <c r="L38" s="323">
        <f>[1]PEPP!L38+[1]PEPP!L176+[1]PEPP!L315+[1]PEPP!L453+[1]PEPP!L591+[1]PEPP!L728+[1]PEPP!L865+[1]PEPP!L1003+[1]PEPP!L1142+[1]PEPP!L1281+[1]PEPP!L1420+[1]PEPP!L1560+[1]PEPP!L1702+[1]PEPP!L1844+[1]PEPP!L1985</f>
        <v>1334</v>
      </c>
      <c r="M38" s="323">
        <f>[1]PEPP!M38+[1]PEPP!M176+[1]PEPP!M315+[1]PEPP!M453+[1]PEPP!M591+[1]PEPP!M728+[1]PEPP!M865+[1]PEPP!M1003+[1]PEPP!M1142+[1]PEPP!M1281+[1]PEPP!M1420+[1]PEPP!M1560+[1]PEPP!M1702+[1]PEPP!M1844+[1]PEPP!M1985</f>
        <v>1334</v>
      </c>
      <c r="N38" s="323">
        <f>[1]PEPP!N38+[1]PEPP!N176+[1]PEPP!N315+[1]PEPP!N453+[1]PEPP!N591+[1]PEPP!N728+[1]PEPP!N865+[1]PEPP!N1003+[1]PEPP!N1142+[1]PEPP!N1281+[1]PEPP!N1420+[1]PEPP!N1560+[1]PEPP!N1702+[1]PEPP!N1844+[1]PEPP!N1985</f>
        <v>1334</v>
      </c>
      <c r="O38" s="323">
        <f>[1]PEPP!O38+[1]PEPP!O176+[1]PEPP!O315+[1]PEPP!O453+[1]PEPP!O591+[1]PEPP!O728+[1]PEPP!O865+[1]PEPP!O1003+[1]PEPP!O1142+[1]PEPP!O1281+[1]PEPP!O1420+[1]PEPP!O1560+[1]PEPP!O1702+[1]PEPP!O1844+[1]PEPP!O1985</f>
        <v>1334</v>
      </c>
      <c r="P38" s="323">
        <f>[1]PEPP!P38+[1]PEPP!P176+[1]PEPP!P315+[1]PEPP!P453+[1]PEPP!P591+[1]PEPP!P728+[1]PEPP!P865+[1]PEPP!P1003+[1]PEPP!P1142+[1]PEPP!P1281+[1]PEPP!P1420+[1]PEPP!P1560+[1]PEPP!P1702+[1]PEPP!P1844+[1]PEPP!P1985</f>
        <v>1334</v>
      </c>
      <c r="Q38" s="323">
        <f>[1]PEPP!Q38+[1]PEPP!Q176+[1]PEPP!Q315+[1]PEPP!Q453+[1]PEPP!Q591+[1]PEPP!Q728+[1]PEPP!Q865+[1]PEPP!Q1003+[1]PEPP!Q1142+[1]PEPP!Q1281+[1]PEPP!Q1420+[1]PEPP!Q1560+[1]PEPP!Q1702+[1]PEPP!Q1844+[1]PEPP!Q1985</f>
        <v>1334</v>
      </c>
      <c r="R38" s="54"/>
      <c r="S38" s="54"/>
    </row>
    <row r="39" spans="1:19" ht="23.1" customHeight="1" x14ac:dyDescent="0.2">
      <c r="A39" s="338">
        <v>2800</v>
      </c>
      <c r="B39" s="339">
        <v>281</v>
      </c>
      <c r="C39" s="326">
        <v>28101</v>
      </c>
      <c r="D39" s="327" t="s">
        <v>508</v>
      </c>
      <c r="E39" s="322">
        <f t="shared" si="3"/>
        <v>0</v>
      </c>
      <c r="F39" s="323">
        <f>[1]PEPP!F39+[1]PEPP!F177+[1]PEPP!F316+[1]PEPP!F454+[1]PEPP!F592+[1]PEPP!F729+[1]PEPP!F866+[1]PEPP!F1004+[1]PEPP!F1143+[1]PEPP!F1282+[1]PEPP!F1421+[1]PEPP!F1561+[1]PEPP!F1703+[1]PEPP!F1845+[1]PEPP!F1986</f>
        <v>0</v>
      </c>
      <c r="G39" s="323">
        <f>[1]PEPP!G39+[1]PEPP!G177+[1]PEPP!G316+[1]PEPP!G454+[1]PEPP!G592+[1]PEPP!G729+[1]PEPP!G866+[1]PEPP!G1004+[1]PEPP!G1143+[1]PEPP!G1282+[1]PEPP!G1421+[1]PEPP!G1561+[1]PEPP!G1703+[1]PEPP!G1845+[1]PEPP!G1986</f>
        <v>0</v>
      </c>
      <c r="H39" s="323">
        <f>[1]PEPP!H39+[1]PEPP!H177+[1]PEPP!H316+[1]PEPP!H454+[1]PEPP!H592+[1]PEPP!H729+[1]PEPP!H866+[1]PEPP!H1004+[1]PEPP!H1143+[1]PEPP!H1282+[1]PEPP!H1421+[1]PEPP!H1561+[1]PEPP!H1703+[1]PEPP!H1845+[1]PEPP!H1986</f>
        <v>0</v>
      </c>
      <c r="I39" s="323">
        <f>[1]PEPP!I39+[1]PEPP!I177+[1]PEPP!I316+[1]PEPP!I454+[1]PEPP!I592+[1]PEPP!I729+[1]PEPP!I866+[1]PEPP!I1004+[1]PEPP!I1143+[1]PEPP!I1282+[1]PEPP!I1421+[1]PEPP!I1561+[1]PEPP!I1703+[1]PEPP!I1845+[1]PEPP!I1986</f>
        <v>0</v>
      </c>
      <c r="J39" s="323">
        <f>[1]PEPP!J39+[1]PEPP!J177+[1]PEPP!J316+[1]PEPP!J454+[1]PEPP!J592+[1]PEPP!J729+[1]PEPP!J866+[1]PEPP!J1004+[1]PEPP!J1143+[1]PEPP!J1282+[1]PEPP!J1421+[1]PEPP!J1561+[1]PEPP!J1703+[1]PEPP!J1845+[1]PEPP!J1986</f>
        <v>0</v>
      </c>
      <c r="K39" s="323">
        <f>[1]PEPP!K39+[1]PEPP!K177+[1]PEPP!K316+[1]PEPP!K454+[1]PEPP!K592+[1]PEPP!K729+[1]PEPP!K866+[1]PEPP!K1004+[1]PEPP!K1143+[1]PEPP!K1282+[1]PEPP!K1421+[1]PEPP!K1561+[1]PEPP!K1703+[1]PEPP!K1845+[1]PEPP!K1986</f>
        <v>0</v>
      </c>
      <c r="L39" s="323">
        <f>[1]PEPP!L39+[1]PEPP!L177+[1]PEPP!L316+[1]PEPP!L454+[1]PEPP!L592+[1]PEPP!L729+[1]PEPP!L866+[1]PEPP!L1004+[1]PEPP!L1143+[1]PEPP!L1282+[1]PEPP!L1421+[1]PEPP!L1561+[1]PEPP!L1703+[1]PEPP!L1845+[1]PEPP!L1986</f>
        <v>0</v>
      </c>
      <c r="M39" s="323">
        <f>[1]PEPP!M39+[1]PEPP!M177+[1]PEPP!M316+[1]PEPP!M454+[1]PEPP!M592+[1]PEPP!M729+[1]PEPP!M866+[1]PEPP!M1004+[1]PEPP!M1143+[1]PEPP!M1282+[1]PEPP!M1421+[1]PEPP!M1561+[1]PEPP!M1703+[1]PEPP!M1845+[1]PEPP!M1986</f>
        <v>0</v>
      </c>
      <c r="N39" s="323">
        <f>[1]PEPP!N39+[1]PEPP!N177+[1]PEPP!N316+[1]PEPP!N454+[1]PEPP!N592+[1]PEPP!N729+[1]PEPP!N866+[1]PEPP!N1004+[1]PEPP!N1143+[1]PEPP!N1282+[1]PEPP!N1421+[1]PEPP!N1561+[1]PEPP!N1703+[1]PEPP!N1845+[1]PEPP!N1986</f>
        <v>0</v>
      </c>
      <c r="O39" s="323">
        <f>[1]PEPP!O39+[1]PEPP!O177+[1]PEPP!O316+[1]PEPP!O454+[1]PEPP!O592+[1]PEPP!O729+[1]PEPP!O866+[1]PEPP!O1004+[1]PEPP!O1143+[1]PEPP!O1282+[1]PEPP!O1421+[1]PEPP!O1561+[1]PEPP!O1703+[1]PEPP!O1845+[1]PEPP!O1986</f>
        <v>0</v>
      </c>
      <c r="P39" s="323">
        <f>[1]PEPP!P39+[1]PEPP!P177+[1]PEPP!P316+[1]PEPP!P454+[1]PEPP!P592+[1]PEPP!P729+[1]PEPP!P866+[1]PEPP!P1004+[1]PEPP!P1143+[1]PEPP!P1282+[1]PEPP!P1421+[1]PEPP!P1561+[1]PEPP!P1703+[1]PEPP!P1845+[1]PEPP!P1986</f>
        <v>0</v>
      </c>
      <c r="Q39" s="323">
        <f>[1]PEPP!Q39+[1]PEPP!Q177+[1]PEPP!Q316+[1]PEPP!Q454+[1]PEPP!Q592+[1]PEPP!Q729+[1]PEPP!Q866+[1]PEPP!Q1004+[1]PEPP!Q1143+[1]PEPP!Q1282+[1]PEPP!Q1421+[1]PEPP!Q1561+[1]PEPP!Q1703+[1]PEPP!Q1845+[1]PEPP!Q1986</f>
        <v>0</v>
      </c>
      <c r="R39" s="54"/>
      <c r="S39" s="54"/>
    </row>
    <row r="40" spans="1:19" ht="23.1" customHeight="1" x14ac:dyDescent="0.2">
      <c r="A40" s="338">
        <v>2800</v>
      </c>
      <c r="B40" s="339">
        <v>282</v>
      </c>
      <c r="C40" s="326">
        <v>28201</v>
      </c>
      <c r="D40" s="327" t="s">
        <v>509</v>
      </c>
      <c r="E40" s="322">
        <f t="shared" si="3"/>
        <v>0</v>
      </c>
      <c r="F40" s="323">
        <f>[1]PEPP!F40+[1]PEPP!F178+[1]PEPP!F317+[1]PEPP!F455+[1]PEPP!F593+[1]PEPP!F730+[1]PEPP!F867+[1]PEPP!F1005+[1]PEPP!F1144+[1]PEPP!F1283+[1]PEPP!F1422+[1]PEPP!F1562+[1]PEPP!F1704+[1]PEPP!F1846+[1]PEPP!F1987</f>
        <v>0</v>
      </c>
      <c r="G40" s="323">
        <f>[1]PEPP!G40+[1]PEPP!G178+[1]PEPP!G317+[1]PEPP!G455+[1]PEPP!G593+[1]PEPP!G730+[1]PEPP!G867+[1]PEPP!G1005+[1]PEPP!G1144+[1]PEPP!G1283+[1]PEPP!G1422+[1]PEPP!G1562+[1]PEPP!G1704+[1]PEPP!G1846+[1]PEPP!G1987</f>
        <v>0</v>
      </c>
      <c r="H40" s="323">
        <f>[1]PEPP!H40+[1]PEPP!H178+[1]PEPP!H317+[1]PEPP!H455+[1]PEPP!H593+[1]PEPP!H730+[1]PEPP!H867+[1]PEPP!H1005+[1]PEPP!H1144+[1]PEPP!H1283+[1]PEPP!H1422+[1]PEPP!H1562+[1]PEPP!H1704+[1]PEPP!H1846+[1]PEPP!H1987</f>
        <v>0</v>
      </c>
      <c r="I40" s="323">
        <f>[1]PEPP!I40+[1]PEPP!I178+[1]PEPP!I317+[1]PEPP!I455+[1]PEPP!I593+[1]PEPP!I730+[1]PEPP!I867+[1]PEPP!I1005+[1]PEPP!I1144+[1]PEPP!I1283+[1]PEPP!I1422+[1]PEPP!I1562+[1]PEPP!I1704+[1]PEPP!I1846+[1]PEPP!I1987</f>
        <v>0</v>
      </c>
      <c r="J40" s="323">
        <f>[1]PEPP!J40+[1]PEPP!J178+[1]PEPP!J317+[1]PEPP!J455+[1]PEPP!J593+[1]PEPP!J730+[1]PEPP!J867+[1]PEPP!J1005+[1]PEPP!J1144+[1]PEPP!J1283+[1]PEPP!J1422+[1]PEPP!J1562+[1]PEPP!J1704+[1]PEPP!J1846+[1]PEPP!J1987</f>
        <v>0</v>
      </c>
      <c r="K40" s="323">
        <f>[1]PEPP!K40+[1]PEPP!K178+[1]PEPP!K317+[1]PEPP!K455+[1]PEPP!K593+[1]PEPP!K730+[1]PEPP!K867+[1]PEPP!K1005+[1]PEPP!K1144+[1]PEPP!K1283+[1]PEPP!K1422+[1]PEPP!K1562+[1]PEPP!K1704+[1]PEPP!K1846+[1]PEPP!K1987</f>
        <v>0</v>
      </c>
      <c r="L40" s="323">
        <f>[1]PEPP!L40+[1]PEPP!L178+[1]PEPP!L317+[1]PEPP!L455+[1]PEPP!L593+[1]PEPP!L730+[1]PEPP!L867+[1]PEPP!L1005+[1]PEPP!L1144+[1]PEPP!L1283+[1]PEPP!L1422+[1]PEPP!L1562+[1]PEPP!L1704+[1]PEPP!L1846+[1]PEPP!L1987</f>
        <v>0</v>
      </c>
      <c r="M40" s="323">
        <f>[1]PEPP!M40+[1]PEPP!M178+[1]PEPP!M317+[1]PEPP!M455+[1]PEPP!M593+[1]PEPP!M730+[1]PEPP!M867+[1]PEPP!M1005+[1]PEPP!M1144+[1]PEPP!M1283+[1]PEPP!M1422+[1]PEPP!M1562+[1]PEPP!M1704+[1]PEPP!M1846+[1]PEPP!M1987</f>
        <v>0</v>
      </c>
      <c r="N40" s="323">
        <f>[1]PEPP!N40+[1]PEPP!N178+[1]PEPP!N317+[1]PEPP!N455+[1]PEPP!N593+[1]PEPP!N730+[1]PEPP!N867+[1]PEPP!N1005+[1]PEPP!N1144+[1]PEPP!N1283+[1]PEPP!N1422+[1]PEPP!N1562+[1]PEPP!N1704+[1]PEPP!N1846+[1]PEPP!N1987</f>
        <v>0</v>
      </c>
      <c r="O40" s="323">
        <f>[1]PEPP!O40+[1]PEPP!O178+[1]PEPP!O317+[1]PEPP!O455+[1]PEPP!O593+[1]PEPP!O730+[1]PEPP!O867+[1]PEPP!O1005+[1]PEPP!O1144+[1]PEPP!O1283+[1]PEPP!O1422+[1]PEPP!O1562+[1]PEPP!O1704+[1]PEPP!O1846+[1]PEPP!O1987</f>
        <v>0</v>
      </c>
      <c r="P40" s="323">
        <f>[1]PEPP!P40+[1]PEPP!P178+[1]PEPP!P317+[1]PEPP!P455+[1]PEPP!P593+[1]PEPP!P730+[1]PEPP!P867+[1]PEPP!P1005+[1]PEPP!P1144+[1]PEPP!P1283+[1]PEPP!P1422+[1]PEPP!P1562+[1]PEPP!P1704+[1]PEPP!P1846+[1]PEPP!P1987</f>
        <v>0</v>
      </c>
      <c r="Q40" s="323">
        <f>[1]PEPP!Q40+[1]PEPP!Q178+[1]PEPP!Q317+[1]PEPP!Q455+[1]PEPP!Q593+[1]PEPP!Q730+[1]PEPP!Q867+[1]PEPP!Q1005+[1]PEPP!Q1144+[1]PEPP!Q1283+[1]PEPP!Q1422+[1]PEPP!Q1562+[1]PEPP!Q1704+[1]PEPP!Q1846+[1]PEPP!Q1987</f>
        <v>0</v>
      </c>
      <c r="R40" s="54"/>
      <c r="S40" s="54"/>
    </row>
    <row r="41" spans="1:19" ht="23.1" customHeight="1" x14ac:dyDescent="0.2">
      <c r="A41" s="338">
        <v>2800</v>
      </c>
      <c r="B41" s="339">
        <v>283</v>
      </c>
      <c r="C41" s="326">
        <v>28301</v>
      </c>
      <c r="D41" s="328" t="s">
        <v>510</v>
      </c>
      <c r="E41" s="322">
        <f t="shared" si="3"/>
        <v>0</v>
      </c>
      <c r="F41" s="323">
        <f>[1]PEPP!F41+[1]PEPP!F179+[1]PEPP!F318+[1]PEPP!F456+[1]PEPP!F594+[1]PEPP!F731+[1]PEPP!F868+[1]PEPP!F1006+[1]PEPP!F1145+[1]PEPP!F1284+[1]PEPP!F1423+[1]PEPP!F1563+[1]PEPP!F1705+[1]PEPP!F1847+[1]PEPP!F1988</f>
        <v>0</v>
      </c>
      <c r="G41" s="323">
        <f>[1]PEPP!G41+[1]PEPP!G179+[1]PEPP!G318+[1]PEPP!G456+[1]PEPP!G594+[1]PEPP!G731+[1]PEPP!G868+[1]PEPP!G1006+[1]PEPP!G1145+[1]PEPP!G1284+[1]PEPP!G1423+[1]PEPP!G1563+[1]PEPP!G1705+[1]PEPP!G1847+[1]PEPP!G1988</f>
        <v>0</v>
      </c>
      <c r="H41" s="323">
        <f>[1]PEPP!H41+[1]PEPP!H179+[1]PEPP!H318+[1]PEPP!H456+[1]PEPP!H594+[1]PEPP!H731+[1]PEPP!H868+[1]PEPP!H1006+[1]PEPP!H1145+[1]PEPP!H1284+[1]PEPP!H1423+[1]PEPP!H1563+[1]PEPP!H1705+[1]PEPP!H1847+[1]PEPP!H1988</f>
        <v>0</v>
      </c>
      <c r="I41" s="323">
        <f>[1]PEPP!I41+[1]PEPP!I179+[1]PEPP!I318+[1]PEPP!I456+[1]PEPP!I594+[1]PEPP!I731+[1]PEPP!I868+[1]PEPP!I1006+[1]PEPP!I1145+[1]PEPP!I1284+[1]PEPP!I1423+[1]PEPP!I1563+[1]PEPP!I1705+[1]PEPP!I1847+[1]PEPP!I1988</f>
        <v>0</v>
      </c>
      <c r="J41" s="323">
        <f>[1]PEPP!J41+[1]PEPP!J179+[1]PEPP!J318+[1]PEPP!J456+[1]PEPP!J594+[1]PEPP!J731+[1]PEPP!J868+[1]PEPP!J1006+[1]PEPP!J1145+[1]PEPP!J1284+[1]PEPP!J1423+[1]PEPP!J1563+[1]PEPP!J1705+[1]PEPP!J1847+[1]PEPP!J1988</f>
        <v>0</v>
      </c>
      <c r="K41" s="323">
        <f>[1]PEPP!K41+[1]PEPP!K179+[1]PEPP!K318+[1]PEPP!K456+[1]PEPP!K594+[1]PEPP!K731+[1]PEPP!K868+[1]PEPP!K1006+[1]PEPP!K1145+[1]PEPP!K1284+[1]PEPP!K1423+[1]PEPP!K1563+[1]PEPP!K1705+[1]PEPP!K1847+[1]PEPP!K1988</f>
        <v>0</v>
      </c>
      <c r="L41" s="323">
        <f>[1]PEPP!L41+[1]PEPP!L179+[1]PEPP!L318+[1]PEPP!L456+[1]PEPP!L594+[1]PEPP!L731+[1]PEPP!L868+[1]PEPP!L1006+[1]PEPP!L1145+[1]PEPP!L1284+[1]PEPP!L1423+[1]PEPP!L1563+[1]PEPP!L1705+[1]PEPP!L1847+[1]PEPP!L1988</f>
        <v>0</v>
      </c>
      <c r="M41" s="323">
        <f>[1]PEPP!M41+[1]PEPP!M179+[1]PEPP!M318+[1]PEPP!M456+[1]PEPP!M594+[1]PEPP!M731+[1]PEPP!M868+[1]PEPP!M1006+[1]PEPP!M1145+[1]PEPP!M1284+[1]PEPP!M1423+[1]PEPP!M1563+[1]PEPP!M1705+[1]PEPP!M1847+[1]PEPP!M1988</f>
        <v>0</v>
      </c>
      <c r="N41" s="323">
        <f>[1]PEPP!N41+[1]PEPP!N179+[1]PEPP!N318+[1]PEPP!N456+[1]PEPP!N594+[1]PEPP!N731+[1]PEPP!N868+[1]PEPP!N1006+[1]PEPP!N1145+[1]PEPP!N1284+[1]PEPP!N1423+[1]PEPP!N1563+[1]PEPP!N1705+[1]PEPP!N1847+[1]PEPP!N1988</f>
        <v>0</v>
      </c>
      <c r="O41" s="323">
        <f>[1]PEPP!O41+[1]PEPP!O179+[1]PEPP!O318+[1]PEPP!O456+[1]PEPP!O594+[1]PEPP!O731+[1]PEPP!O868+[1]PEPP!O1006+[1]PEPP!O1145+[1]PEPP!O1284+[1]PEPP!O1423+[1]PEPP!O1563+[1]PEPP!O1705+[1]PEPP!O1847+[1]PEPP!O1988</f>
        <v>0</v>
      </c>
      <c r="P41" s="323">
        <f>[1]PEPP!P41+[1]PEPP!P179+[1]PEPP!P318+[1]PEPP!P456+[1]PEPP!P594+[1]PEPP!P731+[1]PEPP!P868+[1]PEPP!P1006+[1]PEPP!P1145+[1]PEPP!P1284+[1]PEPP!P1423+[1]PEPP!P1563+[1]PEPP!P1705+[1]PEPP!P1847+[1]PEPP!P1988</f>
        <v>0</v>
      </c>
      <c r="Q41" s="323">
        <f>[1]PEPP!Q41+[1]PEPP!Q179+[1]PEPP!Q318+[1]PEPP!Q456+[1]PEPP!Q594+[1]PEPP!Q731+[1]PEPP!Q868+[1]PEPP!Q1006+[1]PEPP!Q1145+[1]PEPP!Q1284+[1]PEPP!Q1423+[1]PEPP!Q1563+[1]PEPP!Q1705+[1]PEPP!Q1847+[1]PEPP!Q1988</f>
        <v>0</v>
      </c>
      <c r="R41" s="54"/>
      <c r="S41" s="54"/>
    </row>
    <row r="42" spans="1:19" ht="23.1" customHeight="1" x14ac:dyDescent="0.2">
      <c r="A42" s="338">
        <v>2900</v>
      </c>
      <c r="B42" s="339">
        <v>291</v>
      </c>
      <c r="C42" s="326">
        <v>29101</v>
      </c>
      <c r="D42" s="327" t="s">
        <v>511</v>
      </c>
      <c r="E42" s="322">
        <f t="shared" si="3"/>
        <v>53400</v>
      </c>
      <c r="F42" s="323">
        <f>[1]PEPP!F42+[1]PEPP!F180+[1]PEPP!F319+[1]PEPP!F457+[1]PEPP!F595+[1]PEPP!F732+[1]PEPP!F869+[1]PEPP!F1007+[1]PEPP!F1146+[1]PEPP!F1285+[1]PEPP!F1424+[1]PEPP!F1564+[1]PEPP!F1706+[1]PEPP!F1848+[1]PEPP!F1989</f>
        <v>4450</v>
      </c>
      <c r="G42" s="323">
        <f>[1]PEPP!G42+[1]PEPP!G180+[1]PEPP!G319+[1]PEPP!G457+[1]PEPP!G595+[1]PEPP!G732+[1]PEPP!G869+[1]PEPP!G1007+[1]PEPP!G1146+[1]PEPP!G1285+[1]PEPP!G1424+[1]PEPP!G1564+[1]PEPP!G1706+[1]PEPP!G1848+[1]PEPP!G1989</f>
        <v>4450</v>
      </c>
      <c r="H42" s="323">
        <f>[1]PEPP!H42+[1]PEPP!H180+[1]PEPP!H319+[1]PEPP!H457+[1]PEPP!H595+[1]PEPP!H732+[1]PEPP!H869+[1]PEPP!H1007+[1]PEPP!H1146+[1]PEPP!H1285+[1]PEPP!H1424+[1]PEPP!H1564+[1]PEPP!H1706+[1]PEPP!H1848+[1]PEPP!H1989</f>
        <v>4450</v>
      </c>
      <c r="I42" s="323">
        <f>[1]PEPP!I42+[1]PEPP!I180+[1]PEPP!I319+[1]PEPP!I457+[1]PEPP!I595+[1]PEPP!I732+[1]PEPP!I869+[1]PEPP!I1007+[1]PEPP!I1146+[1]PEPP!I1285+[1]PEPP!I1424+[1]PEPP!I1564+[1]PEPP!I1706+[1]PEPP!I1848+[1]PEPP!I1989</f>
        <v>4450</v>
      </c>
      <c r="J42" s="323">
        <f>[1]PEPP!J42+[1]PEPP!J180+[1]PEPP!J319+[1]PEPP!J457+[1]PEPP!J595+[1]PEPP!J732+[1]PEPP!J869+[1]PEPP!J1007+[1]PEPP!J1146+[1]PEPP!J1285+[1]PEPP!J1424+[1]PEPP!J1564+[1]PEPP!J1706+[1]PEPP!J1848+[1]PEPP!J1989</f>
        <v>4450</v>
      </c>
      <c r="K42" s="323">
        <f>[1]PEPP!K42+[1]PEPP!K180+[1]PEPP!K319+[1]PEPP!K457+[1]PEPP!K595+[1]PEPP!K732+[1]PEPP!K869+[1]PEPP!K1007+[1]PEPP!K1146+[1]PEPP!K1285+[1]PEPP!K1424+[1]PEPP!K1564+[1]PEPP!K1706+[1]PEPP!K1848+[1]PEPP!K1989</f>
        <v>4450</v>
      </c>
      <c r="L42" s="323">
        <f>[1]PEPP!L42+[1]PEPP!L180+[1]PEPP!L319+[1]PEPP!L457+[1]PEPP!L595+[1]PEPP!L732+[1]PEPP!L869+[1]PEPP!L1007+[1]PEPP!L1146+[1]PEPP!L1285+[1]PEPP!L1424+[1]PEPP!L1564+[1]PEPP!L1706+[1]PEPP!L1848+[1]PEPP!L1989</f>
        <v>4450</v>
      </c>
      <c r="M42" s="323">
        <f>[1]PEPP!M42+[1]PEPP!M180+[1]PEPP!M319+[1]PEPP!M457+[1]PEPP!M595+[1]PEPP!M732+[1]PEPP!M869+[1]PEPP!M1007+[1]PEPP!M1146+[1]PEPP!M1285+[1]PEPP!M1424+[1]PEPP!M1564+[1]PEPP!M1706+[1]PEPP!M1848+[1]PEPP!M1989</f>
        <v>4450</v>
      </c>
      <c r="N42" s="323">
        <f>[1]PEPP!N42+[1]PEPP!N180+[1]PEPP!N319+[1]PEPP!N457+[1]PEPP!N595+[1]PEPP!N732+[1]PEPP!N869+[1]PEPP!N1007+[1]PEPP!N1146+[1]PEPP!N1285+[1]PEPP!N1424+[1]PEPP!N1564+[1]PEPP!N1706+[1]PEPP!N1848+[1]PEPP!N1989</f>
        <v>4450</v>
      </c>
      <c r="O42" s="323">
        <f>[1]PEPP!O42+[1]PEPP!O180+[1]PEPP!O319+[1]PEPP!O457+[1]PEPP!O595+[1]PEPP!O732+[1]PEPP!O869+[1]PEPP!O1007+[1]PEPP!O1146+[1]PEPP!O1285+[1]PEPP!O1424+[1]PEPP!O1564+[1]PEPP!O1706+[1]PEPP!O1848+[1]PEPP!O1989</f>
        <v>4450</v>
      </c>
      <c r="P42" s="323">
        <f>[1]PEPP!P42+[1]PEPP!P180+[1]PEPP!P319+[1]PEPP!P457+[1]PEPP!P595+[1]PEPP!P732+[1]PEPP!P869+[1]PEPP!P1007+[1]PEPP!P1146+[1]PEPP!P1285+[1]PEPP!P1424+[1]PEPP!P1564+[1]PEPP!P1706+[1]PEPP!P1848+[1]PEPP!P1989</f>
        <v>4450</v>
      </c>
      <c r="Q42" s="323">
        <f>[1]PEPP!Q42+[1]PEPP!Q180+[1]PEPP!Q319+[1]PEPP!Q457+[1]PEPP!Q595+[1]PEPP!Q732+[1]PEPP!Q869+[1]PEPP!Q1007+[1]PEPP!Q1146+[1]PEPP!Q1285+[1]PEPP!Q1424+[1]PEPP!Q1564+[1]PEPP!Q1706+[1]PEPP!Q1848+[1]PEPP!Q1989</f>
        <v>4450</v>
      </c>
      <c r="R42" s="54"/>
      <c r="S42" s="54"/>
    </row>
    <row r="43" spans="1:19" ht="23.1" customHeight="1" x14ac:dyDescent="0.2">
      <c r="A43" s="338">
        <v>2900</v>
      </c>
      <c r="B43" s="339">
        <v>294</v>
      </c>
      <c r="C43" s="326">
        <v>29401</v>
      </c>
      <c r="D43" s="328" t="s">
        <v>512</v>
      </c>
      <c r="E43" s="322">
        <f t="shared" si="3"/>
        <v>12000</v>
      </c>
      <c r="F43" s="323">
        <f>[1]PEPP!F43+[1]PEPP!F181+[1]PEPP!F320+[1]PEPP!F458+[1]PEPP!F596+[1]PEPP!F733+[1]PEPP!F870+[1]PEPP!F1008+[1]PEPP!F1147+[1]PEPP!F1286+[1]PEPP!F1425+[1]PEPP!F1565+[1]PEPP!F1707+[1]PEPP!F1849+[1]PEPP!F1990</f>
        <v>1000</v>
      </c>
      <c r="G43" s="323">
        <f>[1]PEPP!G43+[1]PEPP!G181+[1]PEPP!G320+[1]PEPP!G458+[1]PEPP!G596+[1]PEPP!G733+[1]PEPP!G870+[1]PEPP!G1008+[1]PEPP!G1147+[1]PEPP!G1286+[1]PEPP!G1425+[1]PEPP!G1565+[1]PEPP!G1707+[1]PEPP!G1849+[1]PEPP!G1990</f>
        <v>1000</v>
      </c>
      <c r="H43" s="323">
        <f>[1]PEPP!H43+[1]PEPP!H181+[1]PEPP!H320+[1]PEPP!H458+[1]PEPP!H596+[1]PEPP!H733+[1]PEPP!H870+[1]PEPP!H1008+[1]PEPP!H1147+[1]PEPP!H1286+[1]PEPP!H1425+[1]PEPP!H1565+[1]PEPP!H1707+[1]PEPP!H1849+[1]PEPP!H1990</f>
        <v>1000</v>
      </c>
      <c r="I43" s="323">
        <f>[1]PEPP!I43+[1]PEPP!I181+[1]PEPP!I320+[1]PEPP!I458+[1]PEPP!I596+[1]PEPP!I733+[1]PEPP!I870+[1]PEPP!I1008+[1]PEPP!I1147+[1]PEPP!I1286+[1]PEPP!I1425+[1]PEPP!I1565+[1]PEPP!I1707+[1]PEPP!I1849+[1]PEPP!I1990</f>
        <v>1000</v>
      </c>
      <c r="J43" s="323">
        <f>[1]PEPP!J43+[1]PEPP!J181+[1]PEPP!J320+[1]PEPP!J458+[1]PEPP!J596+[1]PEPP!J733+[1]PEPP!J870+[1]PEPP!J1008+[1]PEPP!J1147+[1]PEPP!J1286+[1]PEPP!J1425+[1]PEPP!J1565+[1]PEPP!J1707+[1]PEPP!J1849+[1]PEPP!J1990</f>
        <v>1000</v>
      </c>
      <c r="K43" s="323">
        <f>[1]PEPP!K43+[1]PEPP!K181+[1]PEPP!K320+[1]PEPP!K458+[1]PEPP!K596+[1]PEPP!K733+[1]PEPP!K870+[1]PEPP!K1008+[1]PEPP!K1147+[1]PEPP!K1286+[1]PEPP!K1425+[1]PEPP!K1565+[1]PEPP!K1707+[1]PEPP!K1849+[1]PEPP!K1990</f>
        <v>1000</v>
      </c>
      <c r="L43" s="323">
        <f>[1]PEPP!L43+[1]PEPP!L181+[1]PEPP!L320+[1]PEPP!L458+[1]PEPP!L596+[1]PEPP!L733+[1]PEPP!L870+[1]PEPP!L1008+[1]PEPP!L1147+[1]PEPP!L1286+[1]PEPP!L1425+[1]PEPP!L1565+[1]PEPP!L1707+[1]PEPP!L1849+[1]PEPP!L1990</f>
        <v>1000</v>
      </c>
      <c r="M43" s="323">
        <f>[1]PEPP!M43+[1]PEPP!M181+[1]PEPP!M320+[1]PEPP!M458+[1]PEPP!M596+[1]PEPP!M733+[1]PEPP!M870+[1]PEPP!M1008+[1]PEPP!M1147+[1]PEPP!M1286+[1]PEPP!M1425+[1]PEPP!M1565+[1]PEPP!M1707+[1]PEPP!M1849+[1]PEPP!M1990</f>
        <v>1000</v>
      </c>
      <c r="N43" s="323">
        <f>[1]PEPP!N43+[1]PEPP!N181+[1]PEPP!N320+[1]PEPP!N458+[1]PEPP!N596+[1]PEPP!N733+[1]PEPP!N870+[1]PEPP!N1008+[1]PEPP!N1147+[1]PEPP!N1286+[1]PEPP!N1425+[1]PEPP!N1565+[1]PEPP!N1707+[1]PEPP!N1849+[1]PEPP!N1990</f>
        <v>1000</v>
      </c>
      <c r="O43" s="323">
        <f>[1]PEPP!O43+[1]PEPP!O181+[1]PEPP!O320+[1]PEPP!O458+[1]PEPP!O596+[1]PEPP!O733+[1]PEPP!O870+[1]PEPP!O1008+[1]PEPP!O1147+[1]PEPP!O1286+[1]PEPP!O1425+[1]PEPP!O1565+[1]PEPP!O1707+[1]PEPP!O1849+[1]PEPP!O1990</f>
        <v>1000</v>
      </c>
      <c r="P43" s="323">
        <f>[1]PEPP!P43+[1]PEPP!P181+[1]PEPP!P320+[1]PEPP!P458+[1]PEPP!P596+[1]PEPP!P733+[1]PEPP!P870+[1]PEPP!P1008+[1]PEPP!P1147+[1]PEPP!P1286+[1]PEPP!P1425+[1]PEPP!P1565+[1]PEPP!P1707+[1]PEPP!P1849+[1]PEPP!P1990</f>
        <v>1000</v>
      </c>
      <c r="Q43" s="323">
        <f>[1]PEPP!Q43+[1]PEPP!Q181+[1]PEPP!Q320+[1]PEPP!Q458+[1]PEPP!Q596+[1]PEPP!Q733+[1]PEPP!Q870+[1]PEPP!Q1008+[1]PEPP!Q1147+[1]PEPP!Q1286+[1]PEPP!Q1425+[1]PEPP!Q1565+[1]PEPP!Q1707+[1]PEPP!Q1849+[1]PEPP!Q1990</f>
        <v>1000</v>
      </c>
      <c r="R43" s="54"/>
      <c r="S43" s="54"/>
    </row>
    <row r="44" spans="1:19" ht="23.1" customHeight="1" x14ac:dyDescent="0.2">
      <c r="A44" s="338">
        <v>2900</v>
      </c>
      <c r="B44" s="339">
        <v>296</v>
      </c>
      <c r="C44" s="326">
        <v>29601</v>
      </c>
      <c r="D44" s="328" t="s">
        <v>513</v>
      </c>
      <c r="E44" s="322">
        <f t="shared" si="3"/>
        <v>72000</v>
      </c>
      <c r="F44" s="323">
        <f>[1]PEPP!F44+[1]PEPP!F182+[1]PEPP!F321+[1]PEPP!F459+[1]PEPP!F597+[1]PEPP!F734+[1]PEPP!F871+[1]PEPP!F1009+[1]PEPP!F1148+[1]PEPP!F1287+[1]PEPP!F1426+[1]PEPP!F1566+[1]PEPP!F1708+[1]PEPP!F1850+[1]PEPP!F1991</f>
        <v>6000</v>
      </c>
      <c r="G44" s="323">
        <f>[1]PEPP!G44+[1]PEPP!G182+[1]PEPP!G321+[1]PEPP!G459+[1]PEPP!G597+[1]PEPP!G734+[1]PEPP!G871+[1]PEPP!G1009+[1]PEPP!G1148+[1]PEPP!G1287+[1]PEPP!G1426+[1]PEPP!G1566+[1]PEPP!G1708+[1]PEPP!G1850+[1]PEPP!G1991</f>
        <v>6000</v>
      </c>
      <c r="H44" s="323">
        <f>[1]PEPP!H44+[1]PEPP!H182+[1]PEPP!H321+[1]PEPP!H459+[1]PEPP!H597+[1]PEPP!H734+[1]PEPP!H871+[1]PEPP!H1009+[1]PEPP!H1148+[1]PEPP!H1287+[1]PEPP!H1426+[1]PEPP!H1566+[1]PEPP!H1708+[1]PEPP!H1850+[1]PEPP!H1991</f>
        <v>6000</v>
      </c>
      <c r="I44" s="323">
        <f>[1]PEPP!I44+[1]PEPP!I182+[1]PEPP!I321+[1]PEPP!I459+[1]PEPP!I597+[1]PEPP!I734+[1]PEPP!I871+[1]PEPP!I1009+[1]PEPP!I1148+[1]PEPP!I1287+[1]PEPP!I1426+[1]PEPP!I1566+[1]PEPP!I1708+[1]PEPP!I1850+[1]PEPP!I1991</f>
        <v>6000</v>
      </c>
      <c r="J44" s="323">
        <f>[1]PEPP!J44+[1]PEPP!J182+[1]PEPP!J321+[1]PEPP!J459+[1]PEPP!J597+[1]PEPP!J734+[1]PEPP!J871+[1]PEPP!J1009+[1]PEPP!J1148+[1]PEPP!J1287+[1]PEPP!J1426+[1]PEPP!J1566+[1]PEPP!J1708+[1]PEPP!J1850+[1]PEPP!J1991</f>
        <v>6000</v>
      </c>
      <c r="K44" s="323">
        <f>[1]PEPP!K44+[1]PEPP!K182+[1]PEPP!K321+[1]PEPP!K459+[1]PEPP!K597+[1]PEPP!K734+[1]PEPP!K871+[1]PEPP!K1009+[1]PEPP!K1148+[1]PEPP!K1287+[1]PEPP!K1426+[1]PEPP!K1566+[1]PEPP!K1708+[1]PEPP!K1850+[1]PEPP!K1991</f>
        <v>6000</v>
      </c>
      <c r="L44" s="323">
        <f>[1]PEPP!L44+[1]PEPP!L182+[1]PEPP!L321+[1]PEPP!L459+[1]PEPP!L597+[1]PEPP!L734+[1]PEPP!L871+[1]PEPP!L1009+[1]PEPP!L1148+[1]PEPP!L1287+[1]PEPP!L1426+[1]PEPP!L1566+[1]PEPP!L1708+[1]PEPP!L1850+[1]PEPP!L1991</f>
        <v>6000</v>
      </c>
      <c r="M44" s="323">
        <f>[1]PEPP!M44+[1]PEPP!M182+[1]PEPP!M321+[1]PEPP!M459+[1]PEPP!M597+[1]PEPP!M734+[1]PEPP!M871+[1]PEPP!M1009+[1]PEPP!M1148+[1]PEPP!M1287+[1]PEPP!M1426+[1]PEPP!M1566+[1]PEPP!M1708+[1]PEPP!M1850+[1]PEPP!M1991</f>
        <v>6000</v>
      </c>
      <c r="N44" s="323">
        <f>[1]PEPP!N44+[1]PEPP!N182+[1]PEPP!N321+[1]PEPP!N459+[1]PEPP!N597+[1]PEPP!N734+[1]PEPP!N871+[1]PEPP!N1009+[1]PEPP!N1148+[1]PEPP!N1287+[1]PEPP!N1426+[1]PEPP!N1566+[1]PEPP!N1708+[1]PEPP!N1850+[1]PEPP!N1991</f>
        <v>6000</v>
      </c>
      <c r="O44" s="323">
        <f>[1]PEPP!O44+[1]PEPP!O182+[1]PEPP!O321+[1]PEPP!O459+[1]PEPP!O597+[1]PEPP!O734+[1]PEPP!O871+[1]PEPP!O1009+[1]PEPP!O1148+[1]PEPP!O1287+[1]PEPP!O1426+[1]PEPP!O1566+[1]PEPP!O1708+[1]PEPP!O1850+[1]PEPP!O1991</f>
        <v>6000</v>
      </c>
      <c r="P44" s="323">
        <f>[1]PEPP!P44+[1]PEPP!P182+[1]PEPP!P321+[1]PEPP!P459+[1]PEPP!P597+[1]PEPP!P734+[1]PEPP!P871+[1]PEPP!P1009+[1]PEPP!P1148+[1]PEPP!P1287+[1]PEPP!P1426+[1]PEPP!P1566+[1]PEPP!P1708+[1]PEPP!P1850+[1]PEPP!P1991</f>
        <v>6000</v>
      </c>
      <c r="Q44" s="323">
        <f>[1]PEPP!Q44+[1]PEPP!Q182+[1]PEPP!Q321+[1]PEPP!Q459+[1]PEPP!Q597+[1]PEPP!Q734+[1]PEPP!Q871+[1]PEPP!Q1009+[1]PEPP!Q1148+[1]PEPP!Q1287+[1]PEPP!Q1426+[1]PEPP!Q1566+[1]PEPP!Q1708+[1]PEPP!Q1850+[1]PEPP!Q1991</f>
        <v>6000</v>
      </c>
      <c r="R44" s="54"/>
      <c r="S44" s="54"/>
    </row>
    <row r="45" spans="1:19" ht="23.1" customHeight="1" x14ac:dyDescent="0.2">
      <c r="A45" s="338">
        <v>2900</v>
      </c>
      <c r="B45" s="339">
        <v>298</v>
      </c>
      <c r="C45" s="326">
        <v>29801</v>
      </c>
      <c r="D45" s="328" t="s">
        <v>514</v>
      </c>
      <c r="E45" s="322">
        <f t="shared" si="3"/>
        <v>0</v>
      </c>
      <c r="F45" s="323">
        <f>[1]PEPP!F45+[1]PEPP!F183+[1]PEPP!F322+[1]PEPP!F460+[1]PEPP!F598+[1]PEPP!F735+[1]PEPP!F872+[1]PEPP!F1010+[1]PEPP!F1149+[1]PEPP!F1288+[1]PEPP!F1427+[1]PEPP!F1567+[1]PEPP!F1709+[1]PEPP!F1851+[1]PEPP!F1992</f>
        <v>0</v>
      </c>
      <c r="G45" s="323">
        <f>[1]PEPP!G45+[1]PEPP!G183+[1]PEPP!G322+[1]PEPP!G460+[1]PEPP!G598+[1]PEPP!G735+[1]PEPP!G872+[1]PEPP!G1010+[1]PEPP!G1149+[1]PEPP!G1288+[1]PEPP!G1427+[1]PEPP!G1567+[1]PEPP!G1709+[1]PEPP!G1851+[1]PEPP!G1992</f>
        <v>0</v>
      </c>
      <c r="H45" s="323">
        <f>[1]PEPP!H45+[1]PEPP!H183+[1]PEPP!H322+[1]PEPP!H460+[1]PEPP!H598+[1]PEPP!H735+[1]PEPP!H872+[1]PEPP!H1010+[1]PEPP!H1149+[1]PEPP!H1288+[1]PEPP!H1427+[1]PEPP!H1567+[1]PEPP!H1709+[1]PEPP!H1851+[1]PEPP!H1992</f>
        <v>0</v>
      </c>
      <c r="I45" s="323">
        <f>[1]PEPP!I45+[1]PEPP!I183+[1]PEPP!I322+[1]PEPP!I460+[1]PEPP!I598+[1]PEPP!I735+[1]PEPP!I872+[1]PEPP!I1010+[1]PEPP!I1149+[1]PEPP!I1288+[1]PEPP!I1427+[1]PEPP!I1567+[1]PEPP!I1709+[1]PEPP!I1851+[1]PEPP!I1992</f>
        <v>0</v>
      </c>
      <c r="J45" s="323">
        <f>[1]PEPP!J45+[1]PEPP!J183+[1]PEPP!J322+[1]PEPP!J460+[1]PEPP!J598+[1]PEPP!J735+[1]PEPP!J872+[1]PEPP!J1010+[1]PEPP!J1149+[1]PEPP!J1288+[1]PEPP!J1427+[1]PEPP!J1567+[1]PEPP!J1709+[1]PEPP!J1851+[1]PEPP!J1992</f>
        <v>0</v>
      </c>
      <c r="K45" s="323">
        <f>[1]PEPP!K45+[1]PEPP!K183+[1]PEPP!K322+[1]PEPP!K460+[1]PEPP!K598+[1]PEPP!K735+[1]PEPP!K872+[1]PEPP!K1010+[1]PEPP!K1149+[1]PEPP!K1288+[1]PEPP!K1427+[1]PEPP!K1567+[1]PEPP!K1709+[1]PEPP!K1851+[1]PEPP!K1992</f>
        <v>0</v>
      </c>
      <c r="L45" s="323">
        <f>[1]PEPP!L45+[1]PEPP!L183+[1]PEPP!L322+[1]PEPP!L460+[1]PEPP!L598+[1]PEPP!L735+[1]PEPP!L872+[1]PEPP!L1010+[1]PEPP!L1149+[1]PEPP!L1288+[1]PEPP!L1427+[1]PEPP!L1567+[1]PEPP!L1709+[1]PEPP!L1851+[1]PEPP!L1992</f>
        <v>0</v>
      </c>
      <c r="M45" s="323">
        <f>[1]PEPP!M45+[1]PEPP!M183+[1]PEPP!M322+[1]PEPP!M460+[1]PEPP!M598+[1]PEPP!M735+[1]PEPP!M872+[1]PEPP!M1010+[1]PEPP!M1149+[1]PEPP!M1288+[1]PEPP!M1427+[1]PEPP!M1567+[1]PEPP!M1709+[1]PEPP!M1851+[1]PEPP!M1992</f>
        <v>0</v>
      </c>
      <c r="N45" s="323">
        <f>[1]PEPP!N45+[1]PEPP!N183+[1]PEPP!N322+[1]PEPP!N460+[1]PEPP!N598+[1]PEPP!N735+[1]PEPP!N872+[1]PEPP!N1010+[1]PEPP!N1149+[1]PEPP!N1288+[1]PEPP!N1427+[1]PEPP!N1567+[1]PEPP!N1709+[1]PEPP!N1851+[1]PEPP!N1992</f>
        <v>0</v>
      </c>
      <c r="O45" s="323">
        <f>[1]PEPP!O45+[1]PEPP!O183+[1]PEPP!O322+[1]PEPP!O460+[1]PEPP!O598+[1]PEPP!O735+[1]PEPP!O872+[1]PEPP!O1010+[1]PEPP!O1149+[1]PEPP!O1288+[1]PEPP!O1427+[1]PEPP!O1567+[1]PEPP!O1709+[1]PEPP!O1851+[1]PEPP!O1992</f>
        <v>0</v>
      </c>
      <c r="P45" s="323">
        <f>[1]PEPP!P45+[1]PEPP!P183+[1]PEPP!P322+[1]PEPP!P460+[1]PEPP!P598+[1]PEPP!P735+[1]PEPP!P872+[1]PEPP!P1010+[1]PEPP!P1149+[1]PEPP!P1288+[1]PEPP!P1427+[1]PEPP!P1567+[1]PEPP!P1709+[1]PEPP!P1851+[1]PEPP!P1992</f>
        <v>0</v>
      </c>
      <c r="Q45" s="323">
        <f>[1]PEPP!Q45+[1]PEPP!Q183+[1]PEPP!Q322+[1]PEPP!Q460+[1]PEPP!Q598+[1]PEPP!Q735+[1]PEPP!Q872+[1]PEPP!Q1010+[1]PEPP!Q1149+[1]PEPP!Q1288+[1]PEPP!Q1427+[1]PEPP!Q1567+[1]PEPP!Q1709+[1]PEPP!Q1851+[1]PEPP!Q1992</f>
        <v>0</v>
      </c>
      <c r="R45" s="54"/>
      <c r="S45" s="54"/>
    </row>
    <row r="46" spans="1:19" ht="23.1" customHeight="1" thickBot="1" x14ac:dyDescent="0.25">
      <c r="A46" s="343">
        <v>2900</v>
      </c>
      <c r="B46" s="344">
        <v>299</v>
      </c>
      <c r="C46" s="332">
        <v>29901</v>
      </c>
      <c r="D46" s="345" t="s">
        <v>515</v>
      </c>
      <c r="E46" s="334">
        <f t="shared" si="3"/>
        <v>0</v>
      </c>
      <c r="F46" s="323">
        <f>[1]PEPP!F46+[1]PEPP!F184+[1]PEPP!F323+[1]PEPP!F461+[1]PEPP!F599+[1]PEPP!F736+[1]PEPP!F873+[1]PEPP!F1011+[1]PEPP!F1150+[1]PEPP!F1289+[1]PEPP!F1428+[1]PEPP!F1568+[1]PEPP!F1710+[1]PEPP!F1852+[1]PEPP!F1993</f>
        <v>0</v>
      </c>
      <c r="G46" s="335">
        <f>[1]PEPP!G46+[1]PEPP!G184+[1]PEPP!G323+[1]PEPP!G461+[1]PEPP!G599+[1]PEPP!G736+[1]PEPP!G873+[1]PEPP!G1011+[1]PEPP!G1150+[1]PEPP!G1289+[1]PEPP!G1428+[1]PEPP!G1568+[1]PEPP!G1710+[1]PEPP!G1852+[1]PEPP!G1993</f>
        <v>0</v>
      </c>
      <c r="H46" s="335">
        <f>[1]PEPP!H46+[1]PEPP!H184+[1]PEPP!H323+[1]PEPP!H461+[1]PEPP!H599+[1]PEPP!H736+[1]PEPP!H873+[1]PEPP!H1011+[1]PEPP!H1150+[1]PEPP!H1289+[1]PEPP!H1428+[1]PEPP!H1568+[1]PEPP!H1710+[1]PEPP!H1852+[1]PEPP!H1993</f>
        <v>0</v>
      </c>
      <c r="I46" s="335">
        <f>[1]PEPP!I46+[1]PEPP!I184+[1]PEPP!I323+[1]PEPP!I461+[1]PEPP!I599+[1]PEPP!I736+[1]PEPP!I873+[1]PEPP!I1011+[1]PEPP!I1150+[1]PEPP!I1289+[1]PEPP!I1428+[1]PEPP!I1568+[1]PEPP!I1710+[1]PEPP!I1852+[1]PEPP!I1993</f>
        <v>0</v>
      </c>
      <c r="J46" s="335">
        <f>[1]PEPP!J46+[1]PEPP!J184+[1]PEPP!J323+[1]PEPP!J461+[1]PEPP!J599+[1]PEPP!J736+[1]PEPP!J873+[1]PEPP!J1011+[1]PEPP!J1150+[1]PEPP!J1289+[1]PEPP!J1428+[1]PEPP!J1568+[1]PEPP!J1710+[1]PEPP!J1852+[1]PEPP!J1993</f>
        <v>0</v>
      </c>
      <c r="K46" s="335">
        <f>[1]PEPP!K46+[1]PEPP!K184+[1]PEPP!K323+[1]PEPP!K461+[1]PEPP!K599+[1]PEPP!K736+[1]PEPP!K873+[1]PEPP!K1011+[1]PEPP!K1150+[1]PEPP!K1289+[1]PEPP!K1428+[1]PEPP!K1568+[1]PEPP!K1710+[1]PEPP!K1852+[1]PEPP!K1993</f>
        <v>0</v>
      </c>
      <c r="L46" s="335">
        <f>[1]PEPP!L46+[1]PEPP!L184+[1]PEPP!L323+[1]PEPP!L461+[1]PEPP!L599+[1]PEPP!L736+[1]PEPP!L873+[1]PEPP!L1011+[1]PEPP!L1150+[1]PEPP!L1289+[1]PEPP!L1428+[1]PEPP!L1568+[1]PEPP!L1710+[1]PEPP!L1852+[1]PEPP!L1993</f>
        <v>0</v>
      </c>
      <c r="M46" s="335">
        <f>[1]PEPP!M46+[1]PEPP!M184+[1]PEPP!M323+[1]PEPP!M461+[1]PEPP!M599+[1]PEPP!M736+[1]PEPP!M873+[1]PEPP!M1011+[1]PEPP!M1150+[1]PEPP!M1289+[1]PEPP!M1428+[1]PEPP!M1568+[1]PEPP!M1710+[1]PEPP!M1852+[1]PEPP!M1993</f>
        <v>0</v>
      </c>
      <c r="N46" s="335">
        <f>[1]PEPP!N46+[1]PEPP!N184+[1]PEPP!N323+[1]PEPP!N461+[1]PEPP!N599+[1]PEPP!N736+[1]PEPP!N873+[1]PEPP!N1011+[1]PEPP!N1150+[1]PEPP!N1289+[1]PEPP!N1428+[1]PEPP!N1568+[1]PEPP!N1710+[1]PEPP!N1852+[1]PEPP!N1993</f>
        <v>0</v>
      </c>
      <c r="O46" s="335">
        <f>[1]PEPP!O46+[1]PEPP!O184+[1]PEPP!O323+[1]PEPP!O461+[1]PEPP!O599+[1]PEPP!O736+[1]PEPP!O873+[1]PEPP!O1011+[1]PEPP!O1150+[1]PEPP!O1289+[1]PEPP!O1428+[1]PEPP!O1568+[1]PEPP!O1710+[1]PEPP!O1852+[1]PEPP!O1993</f>
        <v>0</v>
      </c>
      <c r="P46" s="335">
        <f>[1]PEPP!P46+[1]PEPP!P184+[1]PEPP!P323+[1]PEPP!P461+[1]PEPP!P599+[1]PEPP!P736+[1]PEPP!P873+[1]PEPP!P1011+[1]PEPP!P1150+[1]PEPP!P1289+[1]PEPP!P1428+[1]PEPP!P1568+[1]PEPP!P1710+[1]PEPP!P1852+[1]PEPP!P1993</f>
        <v>0</v>
      </c>
      <c r="Q46" s="335">
        <f>[1]PEPP!Q46+[1]PEPP!Q184+[1]PEPP!Q323+[1]PEPP!Q461+[1]PEPP!Q599+[1]PEPP!Q736+[1]PEPP!Q873+[1]PEPP!Q1011+[1]PEPP!Q1150+[1]PEPP!Q1289+[1]PEPP!Q1428+[1]PEPP!Q1568+[1]PEPP!Q1710+[1]PEPP!Q1852+[1]PEPP!Q1993</f>
        <v>0</v>
      </c>
      <c r="R46" s="54"/>
      <c r="S46" s="54"/>
    </row>
    <row r="47" spans="1:19" ht="23.1" customHeight="1" thickBot="1" x14ac:dyDescent="0.3">
      <c r="A47" s="566">
        <v>3000</v>
      </c>
      <c r="B47" s="567"/>
      <c r="C47" s="568"/>
      <c r="D47" s="316" t="s">
        <v>516</v>
      </c>
      <c r="E47" s="346">
        <f>SUM(E48:E93)</f>
        <v>21720218.577133752</v>
      </c>
      <c r="F47" s="337">
        <f>[1]PEPP!F47+[1]PEPP!F185+[1]PEPP!F324+[1]PEPP!F462+[1]PEPP!F600+[1]PEPP!F737+[1]PEPP!F874+[1]PEPP!F1012+[1]PEPP!F1151+[1]PEPP!F1290+[1]PEPP!F1429+[1]PEPP!F1569+[1]PEPP!F1711+[1]PEPP!F1853+[1]PEPP!F1994</f>
        <v>10864226.77392781</v>
      </c>
      <c r="G47" s="337">
        <f>[1]PEPP!G47+[1]PEPP!G185+[1]PEPP!G324+[1]PEPP!G462+[1]PEPP!G600+[1]PEPP!G737+[1]PEPP!G874+[1]PEPP!G1012+[1]PEPP!G1151+[1]PEPP!G1290+[1]PEPP!G1429+[1]PEPP!G1569+[1]PEPP!G1711+[1]PEPP!G1853+[1]PEPP!G1994</f>
        <v>1012946.9739278128</v>
      </c>
      <c r="H47" s="337">
        <f>[1]PEPP!H47+[1]PEPP!H185+[1]PEPP!H324+[1]PEPP!H462+[1]PEPP!H600+[1]PEPP!H737+[1]PEPP!H874+[1]PEPP!H1012+[1]PEPP!H1151+[1]PEPP!H1290+[1]PEPP!H1429+[1]PEPP!H1569+[1]PEPP!H1711+[1]PEPP!H1853+[1]PEPP!H1994</f>
        <v>1021156.3039278126</v>
      </c>
      <c r="I47" s="337">
        <f>[1]PEPP!I47+[1]PEPP!I185+[1]PEPP!I324+[1]PEPP!I462+[1]PEPP!I600+[1]PEPP!I737+[1]PEPP!I874+[1]PEPP!I1012+[1]PEPP!I1151+[1]PEPP!I1290+[1]PEPP!I1429+[1]PEPP!I1569+[1]PEPP!I1711+[1]PEPP!I1853+[1]PEPP!I1994</f>
        <v>971190.14392781269</v>
      </c>
      <c r="J47" s="337">
        <f>[1]PEPP!J47+[1]PEPP!J185+[1]PEPP!J324+[1]PEPP!J462+[1]PEPP!J600+[1]PEPP!J737+[1]PEPP!J874+[1]PEPP!J1012+[1]PEPP!J1151+[1]PEPP!J1290+[1]PEPP!J1429+[1]PEPP!J1569+[1]PEPP!J1711+[1]PEPP!J1853+[1]PEPP!J1994</f>
        <v>964345.86392781266</v>
      </c>
      <c r="K47" s="337">
        <f>[1]PEPP!K47+[1]PEPP!K185+[1]PEPP!K324+[1]PEPP!K462+[1]PEPP!K600+[1]PEPP!K737+[1]PEPP!K874+[1]PEPP!K1012+[1]PEPP!K1151+[1]PEPP!K1290+[1]PEPP!K1429+[1]PEPP!K1569+[1]PEPP!K1711+[1]PEPP!K1853+[1]PEPP!K1994</f>
        <v>961782.06392781273</v>
      </c>
      <c r="L47" s="337">
        <f>[1]PEPP!L47+[1]PEPP!L185+[1]PEPP!L324+[1]PEPP!L462+[1]PEPP!L600+[1]PEPP!L737+[1]PEPP!L874+[1]PEPP!L1012+[1]PEPP!L1151+[1]PEPP!L1290+[1]PEPP!L1429+[1]PEPP!L1569+[1]PEPP!L1711+[1]PEPP!L1853+[1]PEPP!L1994</f>
        <v>1030730.5939278126</v>
      </c>
      <c r="M47" s="337">
        <f>[1]PEPP!M47+[1]PEPP!M185+[1]PEPP!M324+[1]PEPP!M462+[1]PEPP!M600+[1]PEPP!M737+[1]PEPP!M874+[1]PEPP!M1012+[1]PEPP!M1151+[1]PEPP!M1290+[1]PEPP!M1429+[1]PEPP!M1569+[1]PEPP!M1711+[1]PEPP!M1853+[1]PEPP!M1994</f>
        <v>952506.26392781269</v>
      </c>
      <c r="N47" s="337">
        <f>[1]PEPP!N47+[1]PEPP!N185+[1]PEPP!N324+[1]PEPP!N462+[1]PEPP!N600+[1]PEPP!N737+[1]PEPP!N874+[1]PEPP!N1012+[1]PEPP!N1151+[1]PEPP!N1290+[1]PEPP!N1429+[1]PEPP!N1569+[1]PEPP!N1711+[1]PEPP!N1853+[1]PEPP!N1994</f>
        <v>1059320.6339278128</v>
      </c>
      <c r="O47" s="337">
        <f>[1]PEPP!O47+[1]PEPP!O185+[1]PEPP!O324+[1]PEPP!O462+[1]PEPP!O600+[1]PEPP!O737+[1]PEPP!O874+[1]PEPP!O1012+[1]PEPP!O1151+[1]PEPP!O1290+[1]PEPP!O1429+[1]PEPP!O1569+[1]PEPP!O1711+[1]PEPP!O1853+[1]PEPP!O1994</f>
        <v>965804.62392781267</v>
      </c>
      <c r="P47" s="337">
        <f>[1]PEPP!P47+[1]PEPP!P185+[1]PEPP!P324+[1]PEPP!P462+[1]PEPP!P600+[1]PEPP!P737+[1]PEPP!P874+[1]PEPP!P1012+[1]PEPP!P1151+[1]PEPP!P1290+[1]PEPP!P1429+[1]PEPP!P1569+[1]PEPP!P1711+[1]PEPP!P1853+[1]PEPP!P1994</f>
        <v>964972.30392781273</v>
      </c>
      <c r="Q47" s="337">
        <f>[1]PEPP!Q47+[1]PEPP!Q185+[1]PEPP!Q324+[1]PEPP!Q462+[1]PEPP!Q600+[1]PEPP!Q737+[1]PEPP!Q874+[1]PEPP!Q1012+[1]PEPP!Q1151+[1]PEPP!Q1290+[1]PEPP!Q1429+[1]PEPP!Q1569+[1]PEPP!Q1711+[1]PEPP!Q1853+[1]PEPP!Q1994</f>
        <v>951236.03392781271</v>
      </c>
      <c r="R47" s="54"/>
      <c r="S47" s="54"/>
    </row>
    <row r="48" spans="1:19" ht="23.1" customHeight="1" x14ac:dyDescent="0.2">
      <c r="A48" s="338">
        <v>3100</v>
      </c>
      <c r="B48" s="339">
        <v>311</v>
      </c>
      <c r="C48" s="320">
        <v>31101</v>
      </c>
      <c r="D48" s="321" t="s">
        <v>517</v>
      </c>
      <c r="E48" s="322">
        <f t="shared" ref="E48:E53" si="4">SUM(F48:Q48)</f>
        <v>111430</v>
      </c>
      <c r="F48" s="323">
        <f>[1]PEPP!F48+[1]PEPP!F186+[1]PEPP!F325+[1]PEPP!F463+[1]PEPP!F601+[1]PEPP!F738+[1]PEPP!F875+[1]PEPP!F1013+[1]PEPP!F1152+[1]PEPP!F1291+[1]PEPP!F1430+[1]PEPP!F1570+[1]PEPP!F1712+[1]PEPP!F1854+[1]PEPP!F1995</f>
        <v>4635</v>
      </c>
      <c r="G48" s="323">
        <f>[1]PEPP!G48+[1]PEPP!G186+[1]PEPP!G325+[1]PEPP!G463+[1]PEPP!G601+[1]PEPP!G738+[1]PEPP!G875+[1]PEPP!G1013+[1]PEPP!G1152+[1]PEPP!G1291+[1]PEPP!G1430+[1]PEPP!G1570+[1]PEPP!G1712+[1]PEPP!G1854+[1]PEPP!G1995</f>
        <v>16557</v>
      </c>
      <c r="H48" s="323">
        <f>[1]PEPP!H48+[1]PEPP!H186+[1]PEPP!H325+[1]PEPP!H463+[1]PEPP!H601+[1]PEPP!H738+[1]PEPP!H875+[1]PEPP!H1013+[1]PEPP!H1152+[1]PEPP!H1291+[1]PEPP!H1430+[1]PEPP!H1570+[1]PEPP!H1712+[1]PEPP!H1854+[1]PEPP!H1995</f>
        <v>4593</v>
      </c>
      <c r="I48" s="323">
        <f>[1]PEPP!I48+[1]PEPP!I186+[1]PEPP!I325+[1]PEPP!I463+[1]PEPP!I601+[1]PEPP!I738+[1]PEPP!I875+[1]PEPP!I1013+[1]PEPP!I1152+[1]PEPP!I1291+[1]PEPP!I1430+[1]PEPP!I1570+[1]PEPP!I1712+[1]PEPP!I1854+[1]PEPP!I1995</f>
        <v>12833</v>
      </c>
      <c r="J48" s="323">
        <f>[1]PEPP!J48+[1]PEPP!J186+[1]PEPP!J325+[1]PEPP!J463+[1]PEPP!J601+[1]PEPP!J738+[1]PEPP!J875+[1]PEPP!J1013+[1]PEPP!J1152+[1]PEPP!J1291+[1]PEPP!J1430+[1]PEPP!J1570+[1]PEPP!J1712+[1]PEPP!J1854+[1]PEPP!J1995</f>
        <v>6108</v>
      </c>
      <c r="K48" s="323">
        <f>[1]PEPP!K48+[1]PEPP!K186+[1]PEPP!K325+[1]PEPP!K463+[1]PEPP!K601+[1]PEPP!K738+[1]PEPP!K875+[1]PEPP!K1013+[1]PEPP!K1152+[1]PEPP!K1291+[1]PEPP!K1430+[1]PEPP!K1570+[1]PEPP!K1712+[1]PEPP!K1854+[1]PEPP!K1995</f>
        <v>10332</v>
      </c>
      <c r="L48" s="323">
        <f>[1]PEPP!L48+[1]PEPP!L186+[1]PEPP!L325+[1]PEPP!L463+[1]PEPP!L601+[1]PEPP!L738+[1]PEPP!L875+[1]PEPP!L1013+[1]PEPP!L1152+[1]PEPP!L1291+[1]PEPP!L1430+[1]PEPP!L1570+[1]PEPP!L1712+[1]PEPP!L1854+[1]PEPP!L1995</f>
        <v>7424</v>
      </c>
      <c r="M48" s="323">
        <f>[1]PEPP!M48+[1]PEPP!M186+[1]PEPP!M325+[1]PEPP!M463+[1]PEPP!M601+[1]PEPP!M738+[1]PEPP!M875+[1]PEPP!M1013+[1]PEPP!M1152+[1]PEPP!M1291+[1]PEPP!M1430+[1]PEPP!M1570+[1]PEPP!M1712+[1]PEPP!M1854+[1]PEPP!M1995</f>
        <v>11967</v>
      </c>
      <c r="N48" s="323">
        <f>[1]PEPP!N48+[1]PEPP!N186+[1]PEPP!N325+[1]PEPP!N463+[1]PEPP!N601+[1]PEPP!N738+[1]PEPP!N875+[1]PEPP!N1013+[1]PEPP!N1152+[1]PEPP!N1291+[1]PEPP!N1430+[1]PEPP!N1570+[1]PEPP!N1712+[1]PEPP!N1854+[1]PEPP!N1995</f>
        <v>7424</v>
      </c>
      <c r="O48" s="323">
        <f>[1]PEPP!O48+[1]PEPP!O186+[1]PEPP!O325+[1]PEPP!O463+[1]PEPP!O601+[1]PEPP!O738+[1]PEPP!O875+[1]PEPP!O1013+[1]PEPP!O1152+[1]PEPP!O1291+[1]PEPP!O1430+[1]PEPP!O1570+[1]PEPP!O1712+[1]PEPP!O1854+[1]PEPP!O1995</f>
        <v>10340</v>
      </c>
      <c r="P48" s="323">
        <f>[1]PEPP!P48+[1]PEPP!P186+[1]PEPP!P325+[1]PEPP!P463+[1]PEPP!P601+[1]PEPP!P738+[1]PEPP!P875+[1]PEPP!P1013+[1]PEPP!P1152+[1]PEPP!P1291+[1]PEPP!P1430+[1]PEPP!P1570+[1]PEPP!P1712+[1]PEPP!P1854+[1]PEPP!P1995</f>
        <v>8877</v>
      </c>
      <c r="Q48" s="323">
        <f>[1]PEPP!Q48+[1]PEPP!Q186+[1]PEPP!Q325+[1]PEPP!Q463+[1]PEPP!Q601+[1]PEPP!Q738+[1]PEPP!Q875+[1]PEPP!Q1013+[1]PEPP!Q1152+[1]PEPP!Q1291+[1]PEPP!Q1430+[1]PEPP!Q1570+[1]PEPP!Q1712+[1]PEPP!Q1854+[1]PEPP!Q1995</f>
        <v>10340</v>
      </c>
      <c r="R48" s="54"/>
      <c r="S48" s="54"/>
    </row>
    <row r="49" spans="1:19" ht="23.1" customHeight="1" x14ac:dyDescent="0.2">
      <c r="A49" s="338">
        <v>3100</v>
      </c>
      <c r="B49" s="339">
        <v>311</v>
      </c>
      <c r="C49" s="326">
        <v>31102</v>
      </c>
      <c r="D49" s="328" t="s">
        <v>518</v>
      </c>
      <c r="E49" s="322">
        <f t="shared" si="4"/>
        <v>1375850</v>
      </c>
      <c r="F49" s="323">
        <f>[1]PEPP!F49+[1]PEPP!F187+[1]PEPP!F326+[1]PEPP!F464+[1]PEPP!F602+[1]PEPP!F739+[1]PEPP!F876+[1]PEPP!F1014+[1]PEPP!F1153+[1]PEPP!F1292+[1]PEPP!F1431+[1]PEPP!F1571+[1]PEPP!F1713+[1]PEPP!F1855+[1]PEPP!F1996</f>
        <v>140487.5</v>
      </c>
      <c r="G49" s="323">
        <f>[1]PEPP!G49+[1]PEPP!G187+[1]PEPP!G326+[1]PEPP!G464+[1]PEPP!G602+[1]PEPP!G739+[1]PEPP!G876+[1]PEPP!G1014+[1]PEPP!G1153+[1]PEPP!G1292+[1]PEPP!G1431+[1]PEPP!G1571+[1]PEPP!G1713+[1]PEPP!G1855+[1]PEPP!G1996</f>
        <v>105487.5</v>
      </c>
      <c r="H49" s="323">
        <f>[1]PEPP!H49+[1]PEPP!H187+[1]PEPP!H326+[1]PEPP!H464+[1]PEPP!H602+[1]PEPP!H739+[1]PEPP!H876+[1]PEPP!H1014+[1]PEPP!H1153+[1]PEPP!H1292+[1]PEPP!H1431+[1]PEPP!H1571+[1]PEPP!H1713+[1]PEPP!H1855+[1]PEPP!H1996</f>
        <v>120487.5</v>
      </c>
      <c r="I49" s="323">
        <f>[1]PEPP!I49+[1]PEPP!I187+[1]PEPP!I326+[1]PEPP!I464+[1]PEPP!I602+[1]PEPP!I739+[1]PEPP!I876+[1]PEPP!I1014+[1]PEPP!I1153+[1]PEPP!I1292+[1]PEPP!I1431+[1]PEPP!I1571+[1]PEPP!I1713+[1]PEPP!I1855+[1]PEPP!I1996</f>
        <v>105487.5</v>
      </c>
      <c r="J49" s="323">
        <f>[1]PEPP!J49+[1]PEPP!J187+[1]PEPP!J326+[1]PEPP!J464+[1]PEPP!J602+[1]PEPP!J739+[1]PEPP!J876+[1]PEPP!J1014+[1]PEPP!J1153+[1]PEPP!J1292+[1]PEPP!J1431+[1]PEPP!J1571+[1]PEPP!J1713+[1]PEPP!J1855+[1]PEPP!J1996</f>
        <v>120487.5</v>
      </c>
      <c r="K49" s="323">
        <f>[1]PEPP!K49+[1]PEPP!K187+[1]PEPP!K326+[1]PEPP!K464+[1]PEPP!K602+[1]PEPP!K739+[1]PEPP!K876+[1]PEPP!K1014+[1]PEPP!K1153+[1]PEPP!K1292+[1]PEPP!K1431+[1]PEPP!K1571+[1]PEPP!K1713+[1]PEPP!K1855+[1]PEPP!K1996</f>
        <v>105487.5</v>
      </c>
      <c r="L49" s="323">
        <f>[1]PEPP!L49+[1]PEPP!L187+[1]PEPP!L326+[1]PEPP!L464+[1]PEPP!L602+[1]PEPP!L739+[1]PEPP!L876+[1]PEPP!L1014+[1]PEPP!L1153+[1]PEPP!L1292+[1]PEPP!L1431+[1]PEPP!L1571+[1]PEPP!L1713+[1]PEPP!L1855+[1]PEPP!L1996</f>
        <v>120487.5</v>
      </c>
      <c r="M49" s="323">
        <f>[1]PEPP!M49+[1]PEPP!M187+[1]PEPP!M326+[1]PEPP!M464+[1]PEPP!M602+[1]PEPP!M739+[1]PEPP!M876+[1]PEPP!M1014+[1]PEPP!M1153+[1]PEPP!M1292+[1]PEPP!M1431+[1]PEPP!M1571+[1]PEPP!M1713+[1]PEPP!M1855+[1]PEPP!M1996</f>
        <v>105487.5</v>
      </c>
      <c r="N49" s="323">
        <f>[1]PEPP!N49+[1]PEPP!N187+[1]PEPP!N326+[1]PEPP!N464+[1]PEPP!N602+[1]PEPP!N739+[1]PEPP!N876+[1]PEPP!N1014+[1]PEPP!N1153+[1]PEPP!N1292+[1]PEPP!N1431+[1]PEPP!N1571+[1]PEPP!N1713+[1]PEPP!N1855+[1]PEPP!N1996</f>
        <v>120487.5</v>
      </c>
      <c r="O49" s="323">
        <f>[1]PEPP!O49+[1]PEPP!O187+[1]PEPP!O326+[1]PEPP!O464+[1]PEPP!O602+[1]PEPP!O739+[1]PEPP!O876+[1]PEPP!O1014+[1]PEPP!O1153+[1]PEPP!O1292+[1]PEPP!O1431+[1]PEPP!O1571+[1]PEPP!O1713+[1]PEPP!O1855+[1]PEPP!O1996</f>
        <v>105487.5</v>
      </c>
      <c r="P49" s="323">
        <f>[1]PEPP!P49+[1]PEPP!P187+[1]PEPP!P326+[1]PEPP!P464+[1]PEPP!P602+[1]PEPP!P739+[1]PEPP!P876+[1]PEPP!P1014+[1]PEPP!P1153+[1]PEPP!P1292+[1]PEPP!P1431+[1]PEPP!P1571+[1]PEPP!P1713+[1]PEPP!P1855+[1]PEPP!P1996</f>
        <v>120487.5</v>
      </c>
      <c r="Q49" s="323">
        <f>[1]PEPP!Q49+[1]PEPP!Q187+[1]PEPP!Q326+[1]PEPP!Q464+[1]PEPP!Q602+[1]PEPP!Q739+[1]PEPP!Q876+[1]PEPP!Q1014+[1]PEPP!Q1153+[1]PEPP!Q1292+[1]PEPP!Q1431+[1]PEPP!Q1571+[1]PEPP!Q1713+[1]PEPP!Q1855+[1]PEPP!Q1996</f>
        <v>105487.5</v>
      </c>
      <c r="R49" s="54"/>
      <c r="S49" s="54"/>
    </row>
    <row r="50" spans="1:19" ht="23.1" customHeight="1" x14ac:dyDescent="0.2">
      <c r="A50" s="338">
        <v>3100</v>
      </c>
      <c r="B50" s="339">
        <v>312</v>
      </c>
      <c r="C50" s="326">
        <v>31201</v>
      </c>
      <c r="D50" s="327" t="s">
        <v>519</v>
      </c>
      <c r="E50" s="322">
        <f t="shared" si="4"/>
        <v>0</v>
      </c>
      <c r="F50" s="323">
        <f>[1]PEPP!F50+[1]PEPP!F188+[1]PEPP!F327+[1]PEPP!F465+[1]PEPP!F603+[1]PEPP!F740+[1]PEPP!F877+[1]PEPP!F1015+[1]PEPP!F1154+[1]PEPP!F1293+[1]PEPP!F1432+[1]PEPP!F1572+[1]PEPP!F1714+[1]PEPP!F1856+[1]PEPP!F1997</f>
        <v>0</v>
      </c>
      <c r="G50" s="323">
        <f>[1]PEPP!G50+[1]PEPP!G188+[1]PEPP!G327+[1]PEPP!G465+[1]PEPP!G603+[1]PEPP!G740+[1]PEPP!G877+[1]PEPP!G1015+[1]PEPP!G1154+[1]PEPP!G1293+[1]PEPP!G1432+[1]PEPP!G1572+[1]PEPP!G1714+[1]PEPP!G1856+[1]PEPP!G1997</f>
        <v>0</v>
      </c>
      <c r="H50" s="323">
        <f>[1]PEPP!H50+[1]PEPP!H188+[1]PEPP!H327+[1]PEPP!H465+[1]PEPP!H603+[1]PEPP!H740+[1]PEPP!H877+[1]PEPP!H1015+[1]PEPP!H1154+[1]PEPP!H1293+[1]PEPP!H1432+[1]PEPP!H1572+[1]PEPP!H1714+[1]PEPP!H1856+[1]PEPP!H1997</f>
        <v>0</v>
      </c>
      <c r="I50" s="323">
        <f>[1]PEPP!I50+[1]PEPP!I188+[1]PEPP!I327+[1]PEPP!I465+[1]PEPP!I603+[1]PEPP!I740+[1]PEPP!I877+[1]PEPP!I1015+[1]PEPP!I1154+[1]PEPP!I1293+[1]PEPP!I1432+[1]PEPP!I1572+[1]PEPP!I1714+[1]PEPP!I1856+[1]PEPP!I1997</f>
        <v>0</v>
      </c>
      <c r="J50" s="323">
        <f>[1]PEPP!J50+[1]PEPP!J188+[1]PEPP!J327+[1]PEPP!J465+[1]PEPP!J603+[1]PEPP!J740+[1]PEPP!J877+[1]PEPP!J1015+[1]PEPP!J1154+[1]PEPP!J1293+[1]PEPP!J1432+[1]PEPP!J1572+[1]PEPP!J1714+[1]PEPP!J1856+[1]PEPP!J1997</f>
        <v>0</v>
      </c>
      <c r="K50" s="323">
        <f>[1]PEPP!K50+[1]PEPP!K188+[1]PEPP!K327+[1]PEPP!K465+[1]PEPP!K603+[1]PEPP!K740+[1]PEPP!K877+[1]PEPP!K1015+[1]PEPP!K1154+[1]PEPP!K1293+[1]PEPP!K1432+[1]PEPP!K1572+[1]PEPP!K1714+[1]PEPP!K1856+[1]PEPP!K1997</f>
        <v>0</v>
      </c>
      <c r="L50" s="323">
        <f>[1]PEPP!L50+[1]PEPP!L188+[1]PEPP!L327+[1]PEPP!L465+[1]PEPP!L603+[1]PEPP!L740+[1]PEPP!L877+[1]PEPP!L1015+[1]PEPP!L1154+[1]PEPP!L1293+[1]PEPP!L1432+[1]PEPP!L1572+[1]PEPP!L1714+[1]PEPP!L1856+[1]PEPP!L1997</f>
        <v>0</v>
      </c>
      <c r="M50" s="323">
        <f>[1]PEPP!M50+[1]PEPP!M188+[1]PEPP!M327+[1]PEPP!M465+[1]PEPP!M603+[1]PEPP!M740+[1]PEPP!M877+[1]PEPP!M1015+[1]PEPP!M1154+[1]PEPP!M1293+[1]PEPP!M1432+[1]PEPP!M1572+[1]PEPP!M1714+[1]PEPP!M1856+[1]PEPP!M1997</f>
        <v>0</v>
      </c>
      <c r="N50" s="323">
        <f>[1]PEPP!N50+[1]PEPP!N188+[1]PEPP!N327+[1]PEPP!N465+[1]PEPP!N603+[1]PEPP!N740+[1]PEPP!N877+[1]PEPP!N1015+[1]PEPP!N1154+[1]PEPP!N1293+[1]PEPP!N1432+[1]PEPP!N1572+[1]PEPP!N1714+[1]PEPP!N1856+[1]PEPP!N1997</f>
        <v>0</v>
      </c>
      <c r="O50" s="323">
        <f>[1]PEPP!O50+[1]PEPP!O188+[1]PEPP!O327+[1]PEPP!O465+[1]PEPP!O603+[1]PEPP!O740+[1]PEPP!O877+[1]PEPP!O1015+[1]PEPP!O1154+[1]PEPP!O1293+[1]PEPP!O1432+[1]PEPP!O1572+[1]PEPP!O1714+[1]PEPP!O1856+[1]PEPP!O1997</f>
        <v>0</v>
      </c>
      <c r="P50" s="323">
        <f>[1]PEPP!P50+[1]PEPP!P188+[1]PEPP!P327+[1]PEPP!P465+[1]PEPP!P603+[1]PEPP!P740+[1]PEPP!P877+[1]PEPP!P1015+[1]PEPP!P1154+[1]PEPP!P1293+[1]PEPP!P1432+[1]PEPP!P1572+[1]PEPP!P1714+[1]PEPP!P1856+[1]PEPP!P1997</f>
        <v>0</v>
      </c>
      <c r="Q50" s="323">
        <f>[1]PEPP!Q50+[1]PEPP!Q188+[1]PEPP!Q327+[1]PEPP!Q465+[1]PEPP!Q603+[1]PEPP!Q740+[1]PEPP!Q877+[1]PEPP!Q1015+[1]PEPP!Q1154+[1]PEPP!Q1293+[1]PEPP!Q1432+[1]PEPP!Q1572+[1]PEPP!Q1714+[1]PEPP!Q1856+[1]PEPP!Q1997</f>
        <v>0</v>
      </c>
      <c r="R50" s="54"/>
      <c r="S50" s="54"/>
    </row>
    <row r="51" spans="1:19" ht="23.1" customHeight="1" x14ac:dyDescent="0.2">
      <c r="A51" s="338">
        <v>3100</v>
      </c>
      <c r="B51" s="339">
        <v>314</v>
      </c>
      <c r="C51" s="326">
        <v>31401</v>
      </c>
      <c r="D51" s="327" t="s">
        <v>520</v>
      </c>
      <c r="E51" s="322">
        <f t="shared" si="4"/>
        <v>14376</v>
      </c>
      <c r="F51" s="323">
        <f>[1]PEPP!F51+[1]PEPP!F189+[1]PEPP!F328+[1]PEPP!F466+[1]PEPP!F604+[1]PEPP!F741+[1]PEPP!F878+[1]PEPP!F1016+[1]PEPP!F1155+[1]PEPP!F1294+[1]PEPP!F1433+[1]PEPP!F1573+[1]PEPP!F1715+[1]PEPP!F1857+[1]PEPP!F1998</f>
        <v>1198</v>
      </c>
      <c r="G51" s="323">
        <f>[1]PEPP!G51+[1]PEPP!G189+[1]PEPP!G328+[1]PEPP!G466+[1]PEPP!G604+[1]PEPP!G741+[1]PEPP!G878+[1]PEPP!G1016+[1]PEPP!G1155+[1]PEPP!G1294+[1]PEPP!G1433+[1]PEPP!G1573+[1]PEPP!G1715+[1]PEPP!G1857+[1]PEPP!G1998</f>
        <v>1198</v>
      </c>
      <c r="H51" s="323">
        <f>[1]PEPP!H51+[1]PEPP!H189+[1]PEPP!H328+[1]PEPP!H466+[1]PEPP!H604+[1]PEPP!H741+[1]PEPP!H878+[1]PEPP!H1016+[1]PEPP!H1155+[1]PEPP!H1294+[1]PEPP!H1433+[1]PEPP!H1573+[1]PEPP!H1715+[1]PEPP!H1857+[1]PEPP!H1998</f>
        <v>1198</v>
      </c>
      <c r="I51" s="323">
        <f>[1]PEPP!I51+[1]PEPP!I189+[1]PEPP!I328+[1]PEPP!I466+[1]PEPP!I604+[1]PEPP!I741+[1]PEPP!I878+[1]PEPP!I1016+[1]PEPP!I1155+[1]PEPP!I1294+[1]PEPP!I1433+[1]PEPP!I1573+[1]PEPP!I1715+[1]PEPP!I1857+[1]PEPP!I1998</f>
        <v>1198</v>
      </c>
      <c r="J51" s="323">
        <f>[1]PEPP!J51+[1]PEPP!J189+[1]PEPP!J328+[1]PEPP!J466+[1]PEPP!J604+[1]PEPP!J741+[1]PEPP!J878+[1]PEPP!J1016+[1]PEPP!J1155+[1]PEPP!J1294+[1]PEPP!J1433+[1]PEPP!J1573+[1]PEPP!J1715+[1]PEPP!J1857+[1]PEPP!J1998</f>
        <v>1198</v>
      </c>
      <c r="K51" s="323">
        <f>[1]PEPP!K51+[1]PEPP!K189+[1]PEPP!K328+[1]PEPP!K466+[1]PEPP!K604+[1]PEPP!K741+[1]PEPP!K878+[1]PEPP!K1016+[1]PEPP!K1155+[1]PEPP!K1294+[1]PEPP!K1433+[1]PEPP!K1573+[1]PEPP!K1715+[1]PEPP!K1857+[1]PEPP!K1998</f>
        <v>1198</v>
      </c>
      <c r="L51" s="323">
        <f>[1]PEPP!L51+[1]PEPP!L189+[1]PEPP!L328+[1]PEPP!L466+[1]PEPP!L604+[1]PEPP!L741+[1]PEPP!L878+[1]PEPP!L1016+[1]PEPP!L1155+[1]PEPP!L1294+[1]PEPP!L1433+[1]PEPP!L1573+[1]PEPP!L1715+[1]PEPP!L1857+[1]PEPP!L1998</f>
        <v>1198</v>
      </c>
      <c r="M51" s="323">
        <f>[1]PEPP!M51+[1]PEPP!M189+[1]PEPP!M328+[1]PEPP!M466+[1]PEPP!M604+[1]PEPP!M741+[1]PEPP!M878+[1]PEPP!M1016+[1]PEPP!M1155+[1]PEPP!M1294+[1]PEPP!M1433+[1]PEPP!M1573+[1]PEPP!M1715+[1]PEPP!M1857+[1]PEPP!M1998</f>
        <v>1198</v>
      </c>
      <c r="N51" s="323">
        <f>[1]PEPP!N51+[1]PEPP!N189+[1]PEPP!N328+[1]PEPP!N466+[1]PEPP!N604+[1]PEPP!N741+[1]PEPP!N878+[1]PEPP!N1016+[1]PEPP!N1155+[1]PEPP!N1294+[1]PEPP!N1433+[1]PEPP!N1573+[1]PEPP!N1715+[1]PEPP!N1857+[1]PEPP!N1998</f>
        <v>1198</v>
      </c>
      <c r="O51" s="323">
        <f>[1]PEPP!O51+[1]PEPP!O189+[1]PEPP!O328+[1]PEPP!O466+[1]PEPP!O604+[1]PEPP!O741+[1]PEPP!O878+[1]PEPP!O1016+[1]PEPP!O1155+[1]PEPP!O1294+[1]PEPP!O1433+[1]PEPP!O1573+[1]PEPP!O1715+[1]PEPP!O1857+[1]PEPP!O1998</f>
        <v>1198</v>
      </c>
      <c r="P51" s="323">
        <f>[1]PEPP!P51+[1]PEPP!P189+[1]PEPP!P328+[1]PEPP!P466+[1]PEPP!P604+[1]PEPP!P741+[1]PEPP!P878+[1]PEPP!P1016+[1]PEPP!P1155+[1]PEPP!P1294+[1]PEPP!P1433+[1]PEPP!P1573+[1]PEPP!P1715+[1]PEPP!P1857+[1]PEPP!P1998</f>
        <v>1198</v>
      </c>
      <c r="Q51" s="323">
        <f>[1]PEPP!Q51+[1]PEPP!Q189+[1]PEPP!Q328+[1]PEPP!Q466+[1]PEPP!Q604+[1]PEPP!Q741+[1]PEPP!Q878+[1]PEPP!Q1016+[1]PEPP!Q1155+[1]PEPP!Q1294+[1]PEPP!Q1433+[1]PEPP!Q1573+[1]PEPP!Q1715+[1]PEPP!Q1857+[1]PEPP!Q1998</f>
        <v>1198</v>
      </c>
      <c r="R51" s="54"/>
      <c r="S51" s="54"/>
    </row>
    <row r="52" spans="1:19" ht="23.1" customHeight="1" x14ac:dyDescent="0.2">
      <c r="A52" s="338">
        <v>3100</v>
      </c>
      <c r="B52" s="339">
        <v>315</v>
      </c>
      <c r="C52" s="326">
        <v>31501</v>
      </c>
      <c r="D52" s="327" t="s">
        <v>521</v>
      </c>
      <c r="E52" s="322">
        <f t="shared" si="4"/>
        <v>6000</v>
      </c>
      <c r="F52" s="323">
        <f>[1]PEPP!F52+[1]PEPP!F190+[1]PEPP!F329+[1]PEPP!F467+[1]PEPP!F605+[1]PEPP!F742+[1]PEPP!F879+[1]PEPP!F1017+[1]PEPP!F1156+[1]PEPP!F1295+[1]PEPP!F1434+[1]PEPP!F1574+[1]PEPP!F1716+[1]PEPP!F1858+[1]PEPP!F1999</f>
        <v>500</v>
      </c>
      <c r="G52" s="323">
        <f>[1]PEPP!G52+[1]PEPP!G190+[1]PEPP!G329+[1]PEPP!G467+[1]PEPP!G605+[1]PEPP!G742+[1]PEPP!G879+[1]PEPP!G1017+[1]PEPP!G1156+[1]PEPP!G1295+[1]PEPP!G1434+[1]PEPP!G1574+[1]PEPP!G1716+[1]PEPP!G1858+[1]PEPP!G1999</f>
        <v>500</v>
      </c>
      <c r="H52" s="323">
        <f>[1]PEPP!H52+[1]PEPP!H190+[1]PEPP!H329+[1]PEPP!H467+[1]PEPP!H605+[1]PEPP!H742+[1]PEPP!H879+[1]PEPP!H1017+[1]PEPP!H1156+[1]PEPP!H1295+[1]PEPP!H1434+[1]PEPP!H1574+[1]PEPP!H1716+[1]PEPP!H1858+[1]PEPP!H1999</f>
        <v>500</v>
      </c>
      <c r="I52" s="323">
        <f>[1]PEPP!I52+[1]PEPP!I190+[1]PEPP!I329+[1]PEPP!I467+[1]PEPP!I605+[1]PEPP!I742+[1]PEPP!I879+[1]PEPP!I1017+[1]PEPP!I1156+[1]PEPP!I1295+[1]PEPP!I1434+[1]PEPP!I1574+[1]PEPP!I1716+[1]PEPP!I1858+[1]PEPP!I1999</f>
        <v>500</v>
      </c>
      <c r="J52" s="323">
        <f>[1]PEPP!J52+[1]PEPP!J190+[1]PEPP!J329+[1]PEPP!J467+[1]PEPP!J605+[1]PEPP!J742+[1]PEPP!J879+[1]PEPP!J1017+[1]PEPP!J1156+[1]PEPP!J1295+[1]PEPP!J1434+[1]PEPP!J1574+[1]PEPP!J1716+[1]PEPP!J1858+[1]PEPP!J1999</f>
        <v>500</v>
      </c>
      <c r="K52" s="323">
        <f>[1]PEPP!K52+[1]PEPP!K190+[1]PEPP!K329+[1]PEPP!K467+[1]PEPP!K605+[1]PEPP!K742+[1]PEPP!K879+[1]PEPP!K1017+[1]PEPP!K1156+[1]PEPP!K1295+[1]PEPP!K1434+[1]PEPP!K1574+[1]PEPP!K1716+[1]PEPP!K1858+[1]PEPP!K1999</f>
        <v>500</v>
      </c>
      <c r="L52" s="323">
        <f>[1]PEPP!L52+[1]PEPP!L190+[1]PEPP!L329+[1]PEPP!L467+[1]PEPP!L605+[1]PEPP!L742+[1]PEPP!L879+[1]PEPP!L1017+[1]PEPP!L1156+[1]PEPP!L1295+[1]PEPP!L1434+[1]PEPP!L1574+[1]PEPP!L1716+[1]PEPP!L1858+[1]PEPP!L1999</f>
        <v>500</v>
      </c>
      <c r="M52" s="323">
        <f>[1]PEPP!M52+[1]PEPP!M190+[1]PEPP!M329+[1]PEPP!M467+[1]PEPP!M605+[1]PEPP!M742+[1]PEPP!M879+[1]PEPP!M1017+[1]PEPP!M1156+[1]PEPP!M1295+[1]PEPP!M1434+[1]PEPP!M1574+[1]PEPP!M1716+[1]PEPP!M1858+[1]PEPP!M1999</f>
        <v>500</v>
      </c>
      <c r="N52" s="323">
        <f>[1]PEPP!N52+[1]PEPP!N190+[1]PEPP!N329+[1]PEPP!N467+[1]PEPP!N605+[1]PEPP!N742+[1]PEPP!N879+[1]PEPP!N1017+[1]PEPP!N1156+[1]PEPP!N1295+[1]PEPP!N1434+[1]PEPP!N1574+[1]PEPP!N1716+[1]PEPP!N1858+[1]PEPP!N1999</f>
        <v>500</v>
      </c>
      <c r="O52" s="323">
        <f>[1]PEPP!O52+[1]PEPP!O190+[1]PEPP!O329+[1]PEPP!O467+[1]PEPP!O605+[1]PEPP!O742+[1]PEPP!O879+[1]PEPP!O1017+[1]PEPP!O1156+[1]PEPP!O1295+[1]PEPP!O1434+[1]PEPP!O1574+[1]PEPP!O1716+[1]PEPP!O1858+[1]PEPP!O1999</f>
        <v>500</v>
      </c>
      <c r="P52" s="323">
        <f>[1]PEPP!P52+[1]PEPP!P190+[1]PEPP!P329+[1]PEPP!P467+[1]PEPP!P605+[1]PEPP!P742+[1]PEPP!P879+[1]PEPP!P1017+[1]PEPP!P1156+[1]PEPP!P1295+[1]PEPP!P1434+[1]PEPP!P1574+[1]PEPP!P1716+[1]PEPP!P1858+[1]PEPP!P1999</f>
        <v>500</v>
      </c>
      <c r="Q52" s="323">
        <f>[1]PEPP!Q52+[1]PEPP!Q190+[1]PEPP!Q329+[1]PEPP!Q467+[1]PEPP!Q605+[1]PEPP!Q742+[1]PEPP!Q879+[1]PEPP!Q1017+[1]PEPP!Q1156+[1]PEPP!Q1295+[1]PEPP!Q1434+[1]PEPP!Q1574+[1]PEPP!Q1716+[1]PEPP!Q1858+[1]PEPP!Q1999</f>
        <v>500</v>
      </c>
      <c r="R52" s="54"/>
      <c r="S52" s="54"/>
    </row>
    <row r="53" spans="1:19" ht="23.1" customHeight="1" x14ac:dyDescent="0.2">
      <c r="A53" s="338">
        <v>3100</v>
      </c>
      <c r="B53" s="339">
        <v>317</v>
      </c>
      <c r="C53" s="326">
        <v>31701</v>
      </c>
      <c r="D53" s="328" t="s">
        <v>522</v>
      </c>
      <c r="E53" s="322">
        <f t="shared" si="4"/>
        <v>116580</v>
      </c>
      <c r="F53" s="323">
        <f>[1]PEPP!F53+[1]PEPP!F191+[1]PEPP!F330+[1]PEPP!F468+[1]PEPP!F606+[1]PEPP!F743+[1]PEPP!F880+[1]PEPP!F1018+[1]PEPP!F1157+[1]PEPP!F1296+[1]PEPP!F1435+[1]PEPP!F1575+[1]PEPP!F1717+[1]PEPP!F1859+[1]PEPP!F2000</f>
        <v>9715</v>
      </c>
      <c r="G53" s="323">
        <f>[1]PEPP!G53+[1]PEPP!G191+[1]PEPP!G330+[1]PEPP!G468+[1]PEPP!G606+[1]PEPP!G743+[1]PEPP!G880+[1]PEPP!G1018+[1]PEPP!G1157+[1]PEPP!G1296+[1]PEPP!G1435+[1]PEPP!G1575+[1]PEPP!G1717+[1]PEPP!G1859+[1]PEPP!G2000</f>
        <v>9715</v>
      </c>
      <c r="H53" s="323">
        <f>[1]PEPP!H53+[1]PEPP!H191+[1]PEPP!H330+[1]PEPP!H468+[1]PEPP!H606+[1]PEPP!H743+[1]PEPP!H880+[1]PEPP!H1018+[1]PEPP!H1157+[1]PEPP!H1296+[1]PEPP!H1435+[1]PEPP!H1575+[1]PEPP!H1717+[1]PEPP!H1859+[1]PEPP!H2000</f>
        <v>9715</v>
      </c>
      <c r="I53" s="323">
        <f>[1]PEPP!I53+[1]PEPP!I191+[1]PEPP!I330+[1]PEPP!I468+[1]PEPP!I606+[1]PEPP!I743+[1]PEPP!I880+[1]PEPP!I1018+[1]PEPP!I1157+[1]PEPP!I1296+[1]PEPP!I1435+[1]PEPP!I1575+[1]PEPP!I1717+[1]PEPP!I1859+[1]PEPP!I2000</f>
        <v>9715</v>
      </c>
      <c r="J53" s="323">
        <f>[1]PEPP!J53+[1]PEPP!J191+[1]PEPP!J330+[1]PEPP!J468+[1]PEPP!J606+[1]PEPP!J743+[1]PEPP!J880+[1]PEPP!J1018+[1]PEPP!J1157+[1]PEPP!J1296+[1]PEPP!J1435+[1]PEPP!J1575+[1]PEPP!J1717+[1]PEPP!J1859+[1]PEPP!J2000</f>
        <v>9715</v>
      </c>
      <c r="K53" s="323">
        <f>[1]PEPP!K53+[1]PEPP!K191+[1]PEPP!K330+[1]PEPP!K468+[1]PEPP!K606+[1]PEPP!K743+[1]PEPP!K880+[1]PEPP!K1018+[1]PEPP!K1157+[1]PEPP!K1296+[1]PEPP!K1435+[1]PEPP!K1575+[1]PEPP!K1717+[1]PEPP!K1859+[1]PEPP!K2000</f>
        <v>9715</v>
      </c>
      <c r="L53" s="323">
        <f>[1]PEPP!L53+[1]PEPP!L191+[1]PEPP!L330+[1]PEPP!L468+[1]PEPP!L606+[1]PEPP!L743+[1]PEPP!L880+[1]PEPP!L1018+[1]PEPP!L1157+[1]PEPP!L1296+[1]PEPP!L1435+[1]PEPP!L1575+[1]PEPP!L1717+[1]PEPP!L1859+[1]PEPP!L2000</f>
        <v>9715</v>
      </c>
      <c r="M53" s="323">
        <f>[1]PEPP!M53+[1]PEPP!M191+[1]PEPP!M330+[1]PEPP!M468+[1]PEPP!M606+[1]PEPP!M743+[1]PEPP!M880+[1]PEPP!M1018+[1]PEPP!M1157+[1]PEPP!M1296+[1]PEPP!M1435+[1]PEPP!M1575+[1]PEPP!M1717+[1]PEPP!M1859+[1]PEPP!M2000</f>
        <v>9715</v>
      </c>
      <c r="N53" s="323">
        <f>[1]PEPP!N53+[1]PEPP!N191+[1]PEPP!N330+[1]PEPP!N468+[1]PEPP!N606+[1]PEPP!N743+[1]PEPP!N880+[1]PEPP!N1018+[1]PEPP!N1157+[1]PEPP!N1296+[1]PEPP!N1435+[1]PEPP!N1575+[1]PEPP!N1717+[1]PEPP!N1859+[1]PEPP!N2000</f>
        <v>9715</v>
      </c>
      <c r="O53" s="323">
        <f>[1]PEPP!O53+[1]PEPP!O191+[1]PEPP!O330+[1]PEPP!O468+[1]PEPP!O606+[1]PEPP!O743+[1]PEPP!O880+[1]PEPP!O1018+[1]PEPP!O1157+[1]PEPP!O1296+[1]PEPP!O1435+[1]PEPP!O1575+[1]PEPP!O1717+[1]PEPP!O1859+[1]PEPP!O2000</f>
        <v>9715</v>
      </c>
      <c r="P53" s="323">
        <f>[1]PEPP!P53+[1]PEPP!P191+[1]PEPP!P330+[1]PEPP!P468+[1]PEPP!P606+[1]PEPP!P743+[1]PEPP!P880+[1]PEPP!P1018+[1]PEPP!P1157+[1]PEPP!P1296+[1]PEPP!P1435+[1]PEPP!P1575+[1]PEPP!P1717+[1]PEPP!P1859+[1]PEPP!P2000</f>
        <v>9715</v>
      </c>
      <c r="Q53" s="323">
        <f>[1]PEPP!Q53+[1]PEPP!Q191+[1]PEPP!Q330+[1]PEPP!Q468+[1]PEPP!Q606+[1]PEPP!Q743+[1]PEPP!Q880+[1]PEPP!Q1018+[1]PEPP!Q1157+[1]PEPP!Q1296+[1]PEPP!Q1435+[1]PEPP!Q1575+[1]PEPP!Q1717+[1]PEPP!Q1859+[1]PEPP!Q2000</f>
        <v>9715</v>
      </c>
      <c r="R53" s="54"/>
      <c r="S53" s="54"/>
    </row>
    <row r="54" spans="1:19" ht="23.1" customHeight="1" x14ac:dyDescent="0.2">
      <c r="A54" s="338">
        <v>3100</v>
      </c>
      <c r="B54" s="339">
        <v>318</v>
      </c>
      <c r="C54" s="326">
        <v>31801</v>
      </c>
      <c r="D54" s="327" t="s">
        <v>523</v>
      </c>
      <c r="E54" s="322">
        <f t="shared" si="2"/>
        <v>0</v>
      </c>
      <c r="F54" s="323">
        <f>[1]PEPP!F54+[1]PEPP!F192+[1]PEPP!F331+[1]PEPP!F469+[1]PEPP!F607+[1]PEPP!F744+[1]PEPP!F881+[1]PEPP!F1019+[1]PEPP!F1158+[1]PEPP!F1297+[1]PEPP!F1436+[1]PEPP!F1576+[1]PEPP!F1718+[1]PEPP!F1860+[1]PEPP!F2001</f>
        <v>0</v>
      </c>
      <c r="G54" s="323">
        <f>[1]PEPP!G54+[1]PEPP!G192+[1]PEPP!G331+[1]PEPP!G469+[1]PEPP!G607+[1]PEPP!G744+[1]PEPP!G881+[1]PEPP!G1019+[1]PEPP!G1158+[1]PEPP!G1297+[1]PEPP!G1436+[1]PEPP!G1576+[1]PEPP!G1718+[1]PEPP!G1860+[1]PEPP!G2001</f>
        <v>0</v>
      </c>
      <c r="H54" s="323">
        <f>[1]PEPP!H54+[1]PEPP!H192+[1]PEPP!H331+[1]PEPP!H469+[1]PEPP!H607+[1]PEPP!H744+[1]PEPP!H881+[1]PEPP!H1019+[1]PEPP!H1158+[1]PEPP!H1297+[1]PEPP!H1436+[1]PEPP!H1576+[1]PEPP!H1718+[1]PEPP!H1860+[1]PEPP!H2001</f>
        <v>0</v>
      </c>
      <c r="I54" s="323">
        <f>[1]PEPP!I54+[1]PEPP!I192+[1]PEPP!I331+[1]PEPP!I469+[1]PEPP!I607+[1]PEPP!I744+[1]PEPP!I881+[1]PEPP!I1019+[1]PEPP!I1158+[1]PEPP!I1297+[1]PEPP!I1436+[1]PEPP!I1576+[1]PEPP!I1718+[1]PEPP!I1860+[1]PEPP!I2001</f>
        <v>0</v>
      </c>
      <c r="J54" s="323">
        <f>[1]PEPP!J54+[1]PEPP!J192+[1]PEPP!J331+[1]PEPP!J469+[1]PEPP!J607+[1]PEPP!J744+[1]PEPP!J881+[1]PEPP!J1019+[1]PEPP!J1158+[1]PEPP!J1297+[1]PEPP!J1436+[1]PEPP!J1576+[1]PEPP!J1718+[1]PEPP!J1860+[1]PEPP!J2001</f>
        <v>0</v>
      </c>
      <c r="K54" s="323">
        <f>[1]PEPP!K54+[1]PEPP!K192+[1]PEPP!K331+[1]PEPP!K469+[1]PEPP!K607+[1]PEPP!K744+[1]PEPP!K881+[1]PEPP!K1019+[1]PEPP!K1158+[1]PEPP!K1297+[1]PEPP!K1436+[1]PEPP!K1576+[1]PEPP!K1718+[1]PEPP!K1860+[1]PEPP!K2001</f>
        <v>0</v>
      </c>
      <c r="L54" s="323">
        <f>[1]PEPP!L54+[1]PEPP!L192+[1]PEPP!L331+[1]PEPP!L469+[1]PEPP!L607+[1]PEPP!L744+[1]PEPP!L881+[1]PEPP!L1019+[1]PEPP!L1158+[1]PEPP!L1297+[1]PEPP!L1436+[1]PEPP!L1576+[1]PEPP!L1718+[1]PEPP!L1860+[1]PEPP!L2001</f>
        <v>0</v>
      </c>
      <c r="M54" s="323">
        <f>[1]PEPP!M54+[1]PEPP!M192+[1]PEPP!M331+[1]PEPP!M469+[1]PEPP!M607+[1]PEPP!M744+[1]PEPP!M881+[1]PEPP!M1019+[1]PEPP!M1158+[1]PEPP!M1297+[1]PEPP!M1436+[1]PEPP!M1576+[1]PEPP!M1718+[1]PEPP!M1860+[1]PEPP!M2001</f>
        <v>0</v>
      </c>
      <c r="N54" s="323">
        <f>[1]PEPP!N54+[1]PEPP!N192+[1]PEPP!N331+[1]PEPP!N469+[1]PEPP!N607+[1]PEPP!N744+[1]PEPP!N881+[1]PEPP!N1019+[1]PEPP!N1158+[1]PEPP!N1297+[1]PEPP!N1436+[1]PEPP!N1576+[1]PEPP!N1718+[1]PEPP!N1860+[1]PEPP!N2001</f>
        <v>0</v>
      </c>
      <c r="O54" s="323">
        <f>[1]PEPP!O54+[1]PEPP!O192+[1]PEPP!O331+[1]PEPP!O469+[1]PEPP!O607+[1]PEPP!O744+[1]PEPP!O881+[1]PEPP!O1019+[1]PEPP!O1158+[1]PEPP!O1297+[1]PEPP!O1436+[1]PEPP!O1576+[1]PEPP!O1718+[1]PEPP!O1860+[1]PEPP!O2001</f>
        <v>0</v>
      </c>
      <c r="P54" s="323">
        <f>[1]PEPP!P54+[1]PEPP!P192+[1]PEPP!P331+[1]PEPP!P469+[1]PEPP!P607+[1]PEPP!P744+[1]PEPP!P881+[1]PEPP!P1019+[1]PEPP!P1158+[1]PEPP!P1297+[1]PEPP!P1436+[1]PEPP!P1576+[1]PEPP!P1718+[1]PEPP!P1860+[1]PEPP!P2001</f>
        <v>0</v>
      </c>
      <c r="Q54" s="323">
        <f>[1]PEPP!Q54+[1]PEPP!Q192+[1]PEPP!Q331+[1]PEPP!Q469+[1]PEPP!Q607+[1]PEPP!Q744+[1]PEPP!Q881+[1]PEPP!Q1019+[1]PEPP!Q1158+[1]PEPP!Q1297+[1]PEPP!Q1436+[1]PEPP!Q1576+[1]PEPP!Q1718+[1]PEPP!Q1860+[1]PEPP!Q2001</f>
        <v>0</v>
      </c>
      <c r="R54" s="54"/>
      <c r="S54" s="54"/>
    </row>
    <row r="55" spans="1:19" ht="23.1" customHeight="1" x14ac:dyDescent="0.2">
      <c r="A55" s="338">
        <v>3200</v>
      </c>
      <c r="B55" s="339">
        <v>322</v>
      </c>
      <c r="C55" s="326">
        <v>32201</v>
      </c>
      <c r="D55" s="327" t="s">
        <v>524</v>
      </c>
      <c r="E55" s="322">
        <f>SUM(F55:Q55)</f>
        <v>327360</v>
      </c>
      <c r="F55" s="323">
        <f>[1]PEPP!F55+[1]PEPP!F193+[1]PEPP!F332+[1]PEPP!F470+[1]PEPP!F608+[1]PEPP!F745+[1]PEPP!F882+[1]PEPP!F1020+[1]PEPP!F1159+[1]PEPP!F1298+[1]PEPP!F1437+[1]PEPP!F1577+[1]PEPP!F1719+[1]PEPP!F1861+[1]PEPP!F2002</f>
        <v>27280</v>
      </c>
      <c r="G55" s="323">
        <f>[1]PEPP!G55+[1]PEPP!G193+[1]PEPP!G332+[1]PEPP!G470+[1]PEPP!G608+[1]PEPP!G745+[1]PEPP!G882+[1]PEPP!G1020+[1]PEPP!G1159+[1]PEPP!G1298+[1]PEPP!G1437+[1]PEPP!G1577+[1]PEPP!G1719+[1]PEPP!G1861+[1]PEPP!G2002</f>
        <v>27280</v>
      </c>
      <c r="H55" s="323">
        <f>[1]PEPP!H55+[1]PEPP!H193+[1]PEPP!H332+[1]PEPP!H470+[1]PEPP!H608+[1]PEPP!H745+[1]PEPP!H882+[1]PEPP!H1020+[1]PEPP!H1159+[1]PEPP!H1298+[1]PEPP!H1437+[1]PEPP!H1577+[1]PEPP!H1719+[1]PEPP!H1861+[1]PEPP!H2002</f>
        <v>27280</v>
      </c>
      <c r="I55" s="323">
        <f>[1]PEPP!I55+[1]PEPP!I193+[1]PEPP!I332+[1]PEPP!I470+[1]PEPP!I608+[1]PEPP!I745+[1]PEPP!I882+[1]PEPP!I1020+[1]PEPP!I1159+[1]PEPP!I1298+[1]PEPP!I1437+[1]PEPP!I1577+[1]PEPP!I1719+[1]PEPP!I1861+[1]PEPP!I2002</f>
        <v>27280</v>
      </c>
      <c r="J55" s="323">
        <f>[1]PEPP!J55+[1]PEPP!J193+[1]PEPP!J332+[1]PEPP!J470+[1]PEPP!J608+[1]PEPP!J745+[1]PEPP!J882+[1]PEPP!J1020+[1]PEPP!J1159+[1]PEPP!J1298+[1]PEPP!J1437+[1]PEPP!J1577+[1]PEPP!J1719+[1]PEPP!J1861+[1]PEPP!J2002</f>
        <v>27280</v>
      </c>
      <c r="K55" s="323">
        <f>[1]PEPP!K55+[1]PEPP!K193+[1]PEPP!K332+[1]PEPP!K470+[1]PEPP!K608+[1]PEPP!K745+[1]PEPP!K882+[1]PEPP!K1020+[1]PEPP!K1159+[1]PEPP!K1298+[1]PEPP!K1437+[1]PEPP!K1577+[1]PEPP!K1719+[1]PEPP!K1861+[1]PEPP!K2002</f>
        <v>27280</v>
      </c>
      <c r="L55" s="323">
        <f>[1]PEPP!L55+[1]PEPP!L193+[1]PEPP!L332+[1]PEPP!L470+[1]PEPP!L608+[1]PEPP!L745+[1]PEPP!L882+[1]PEPP!L1020+[1]PEPP!L1159+[1]PEPP!L1298+[1]PEPP!L1437+[1]PEPP!L1577+[1]PEPP!L1719+[1]PEPP!L1861+[1]PEPP!L2002</f>
        <v>27280</v>
      </c>
      <c r="M55" s="323">
        <f>[1]PEPP!M55+[1]PEPP!M193+[1]PEPP!M332+[1]PEPP!M470+[1]PEPP!M608+[1]PEPP!M745+[1]PEPP!M882+[1]PEPP!M1020+[1]PEPP!M1159+[1]PEPP!M1298+[1]PEPP!M1437+[1]PEPP!M1577+[1]PEPP!M1719+[1]PEPP!M1861+[1]PEPP!M2002</f>
        <v>27280</v>
      </c>
      <c r="N55" s="323">
        <f>[1]PEPP!N55+[1]PEPP!N193+[1]PEPP!N332+[1]PEPP!N470+[1]PEPP!N608+[1]PEPP!N745+[1]PEPP!N882+[1]PEPP!N1020+[1]PEPP!N1159+[1]PEPP!N1298+[1]PEPP!N1437+[1]PEPP!N1577+[1]PEPP!N1719+[1]PEPP!N1861+[1]PEPP!N2002</f>
        <v>27280</v>
      </c>
      <c r="O55" s="323">
        <f>[1]PEPP!O55+[1]PEPP!O193+[1]PEPP!O332+[1]PEPP!O470+[1]PEPP!O608+[1]PEPP!O745+[1]PEPP!O882+[1]PEPP!O1020+[1]PEPP!O1159+[1]PEPP!O1298+[1]PEPP!O1437+[1]PEPP!O1577+[1]PEPP!O1719+[1]PEPP!O1861+[1]PEPP!O2002</f>
        <v>27280</v>
      </c>
      <c r="P55" s="323">
        <f>[1]PEPP!P55+[1]PEPP!P193+[1]PEPP!P332+[1]PEPP!P470+[1]PEPP!P608+[1]PEPP!P745+[1]PEPP!P882+[1]PEPP!P1020+[1]PEPP!P1159+[1]PEPP!P1298+[1]PEPP!P1437+[1]PEPP!P1577+[1]PEPP!P1719+[1]PEPP!P1861+[1]PEPP!P2002</f>
        <v>27280</v>
      </c>
      <c r="Q55" s="323">
        <f>[1]PEPP!Q55+[1]PEPP!Q193+[1]PEPP!Q332+[1]PEPP!Q470+[1]PEPP!Q608+[1]PEPP!Q745+[1]PEPP!Q882+[1]PEPP!Q1020+[1]PEPP!Q1159+[1]PEPP!Q1298+[1]PEPP!Q1437+[1]PEPP!Q1577+[1]PEPP!Q1719+[1]PEPP!Q1861+[1]PEPP!Q2002</f>
        <v>27280</v>
      </c>
      <c r="R55" s="54"/>
      <c r="S55" s="54"/>
    </row>
    <row r="56" spans="1:19" ht="23.1" customHeight="1" x14ac:dyDescent="0.2">
      <c r="A56" s="338">
        <v>3200</v>
      </c>
      <c r="B56" s="339">
        <v>323</v>
      </c>
      <c r="C56" s="326">
        <v>32303</v>
      </c>
      <c r="D56" s="327" t="s">
        <v>525</v>
      </c>
      <c r="E56" s="322">
        <f t="shared" si="2"/>
        <v>0</v>
      </c>
      <c r="F56" s="323">
        <f>[1]PEPP!F56+[1]PEPP!F194+[1]PEPP!F333+[1]PEPP!F471+[1]PEPP!F609+[1]PEPP!F746+[1]PEPP!F883+[1]PEPP!F1021+[1]PEPP!F1160+[1]PEPP!F1299+[1]PEPP!F1438+[1]PEPP!F1578+[1]PEPP!F1720+[1]PEPP!F1862+[1]PEPP!F2003</f>
        <v>0</v>
      </c>
      <c r="G56" s="323">
        <f>[1]PEPP!G56+[1]PEPP!G194+[1]PEPP!G333+[1]PEPP!G471+[1]PEPP!G609+[1]PEPP!G746+[1]PEPP!G883+[1]PEPP!G1021+[1]PEPP!G1160+[1]PEPP!G1299+[1]PEPP!G1438+[1]PEPP!G1578+[1]PEPP!G1720+[1]PEPP!G1862+[1]PEPP!G2003</f>
        <v>0</v>
      </c>
      <c r="H56" s="323">
        <f>[1]PEPP!H56+[1]PEPP!H194+[1]PEPP!H333+[1]PEPP!H471+[1]PEPP!H609+[1]PEPP!H746+[1]PEPP!H883+[1]PEPP!H1021+[1]PEPP!H1160+[1]PEPP!H1299+[1]PEPP!H1438+[1]PEPP!H1578+[1]PEPP!H1720+[1]PEPP!H1862+[1]PEPP!H2003</f>
        <v>0</v>
      </c>
      <c r="I56" s="323">
        <f>[1]PEPP!I56+[1]PEPP!I194+[1]PEPP!I333+[1]PEPP!I471+[1]PEPP!I609+[1]PEPP!I746+[1]PEPP!I883+[1]PEPP!I1021+[1]PEPP!I1160+[1]PEPP!I1299+[1]PEPP!I1438+[1]PEPP!I1578+[1]PEPP!I1720+[1]PEPP!I1862+[1]PEPP!I2003</f>
        <v>0</v>
      </c>
      <c r="J56" s="323">
        <f>[1]PEPP!J56+[1]PEPP!J194+[1]PEPP!J333+[1]PEPP!J471+[1]PEPP!J609+[1]PEPP!J746+[1]PEPP!J883+[1]PEPP!J1021+[1]PEPP!J1160+[1]PEPP!J1299+[1]PEPP!J1438+[1]PEPP!J1578+[1]PEPP!J1720+[1]PEPP!J1862+[1]PEPP!J2003</f>
        <v>0</v>
      </c>
      <c r="K56" s="323">
        <f>[1]PEPP!K56+[1]PEPP!K194+[1]PEPP!K333+[1]PEPP!K471+[1]PEPP!K609+[1]PEPP!K746+[1]PEPP!K883+[1]PEPP!K1021+[1]PEPP!K1160+[1]PEPP!K1299+[1]PEPP!K1438+[1]PEPP!K1578+[1]PEPP!K1720+[1]PEPP!K1862+[1]PEPP!K2003</f>
        <v>0</v>
      </c>
      <c r="L56" s="323">
        <f>[1]PEPP!L56+[1]PEPP!L194+[1]PEPP!L333+[1]PEPP!L471+[1]PEPP!L609+[1]PEPP!L746+[1]PEPP!L883+[1]PEPP!L1021+[1]PEPP!L1160+[1]PEPP!L1299+[1]PEPP!L1438+[1]PEPP!L1578+[1]PEPP!L1720+[1]PEPP!L1862+[1]PEPP!L2003</f>
        <v>0</v>
      </c>
      <c r="M56" s="323">
        <f>[1]PEPP!M56+[1]PEPP!M194+[1]PEPP!M333+[1]PEPP!M471+[1]PEPP!M609+[1]PEPP!M746+[1]PEPP!M883+[1]PEPP!M1021+[1]PEPP!M1160+[1]PEPP!M1299+[1]PEPP!M1438+[1]PEPP!M1578+[1]PEPP!M1720+[1]PEPP!M1862+[1]PEPP!M2003</f>
        <v>0</v>
      </c>
      <c r="N56" s="323">
        <f>[1]PEPP!N56+[1]PEPP!N194+[1]PEPP!N333+[1]PEPP!N471+[1]PEPP!N609+[1]PEPP!N746+[1]PEPP!N883+[1]PEPP!N1021+[1]PEPP!N1160+[1]PEPP!N1299+[1]PEPP!N1438+[1]PEPP!N1578+[1]PEPP!N1720+[1]PEPP!N1862+[1]PEPP!N2003</f>
        <v>0</v>
      </c>
      <c r="O56" s="323">
        <f>[1]PEPP!O56+[1]PEPP!O194+[1]PEPP!O333+[1]PEPP!O471+[1]PEPP!O609+[1]PEPP!O746+[1]PEPP!O883+[1]PEPP!O1021+[1]PEPP!O1160+[1]PEPP!O1299+[1]PEPP!O1438+[1]PEPP!O1578+[1]PEPP!O1720+[1]PEPP!O1862+[1]PEPP!O2003</f>
        <v>0</v>
      </c>
      <c r="P56" s="323">
        <f>[1]PEPP!P56+[1]PEPP!P194+[1]PEPP!P333+[1]PEPP!P471+[1]PEPP!P609+[1]PEPP!P746+[1]PEPP!P883+[1]PEPP!P1021+[1]PEPP!P1160+[1]PEPP!P1299+[1]PEPP!P1438+[1]PEPP!P1578+[1]PEPP!P1720+[1]PEPP!P1862+[1]PEPP!P2003</f>
        <v>0</v>
      </c>
      <c r="Q56" s="323">
        <f>[1]PEPP!Q56+[1]PEPP!Q194+[1]PEPP!Q333+[1]PEPP!Q471+[1]PEPP!Q609+[1]PEPP!Q746+[1]PEPP!Q883+[1]PEPP!Q1021+[1]PEPP!Q1160+[1]PEPP!Q1299+[1]PEPP!Q1438+[1]PEPP!Q1578+[1]PEPP!Q1720+[1]PEPP!Q1862+[1]PEPP!Q2003</f>
        <v>0</v>
      </c>
      <c r="R56" s="54"/>
      <c r="S56" s="54"/>
    </row>
    <row r="57" spans="1:19" ht="23.1" customHeight="1" x14ac:dyDescent="0.2">
      <c r="A57" s="338">
        <v>3200</v>
      </c>
      <c r="B57" s="339">
        <v>325</v>
      </c>
      <c r="C57" s="326">
        <v>32502</v>
      </c>
      <c r="D57" s="328" t="s">
        <v>526</v>
      </c>
      <c r="E57" s="322">
        <f>SUM(F57:Q57)</f>
        <v>2951977.94</v>
      </c>
      <c r="F57" s="323">
        <f>[1]PEPP!F57+[1]PEPP!F195+[1]PEPP!F334+[1]PEPP!F472+[1]PEPP!F610+[1]PEPP!F747+[1]PEPP!F884+[1]PEPP!F1022+[1]PEPP!F1161+[1]PEPP!F1300+[1]PEPP!F1439+[1]PEPP!F1579+[1]PEPP!F1721+[1]PEPP!F1863+[1]PEPP!F2004</f>
        <v>311977.94</v>
      </c>
      <c r="G57" s="323">
        <f>[1]PEPP!G57+[1]PEPP!G195+[1]PEPP!G334+[1]PEPP!G472+[1]PEPP!G610+[1]PEPP!G747+[1]PEPP!G884+[1]PEPP!G1022+[1]PEPP!G1161+[1]PEPP!G1300+[1]PEPP!G1439+[1]PEPP!G1579+[1]PEPP!G1721+[1]PEPP!G1863+[1]PEPP!G2004</f>
        <v>240000</v>
      </c>
      <c r="H57" s="323">
        <f>[1]PEPP!H57+[1]PEPP!H195+[1]PEPP!H334+[1]PEPP!H472+[1]PEPP!H610+[1]PEPP!H747+[1]PEPP!H884+[1]PEPP!H1022+[1]PEPP!H1161+[1]PEPP!H1300+[1]PEPP!H1439+[1]PEPP!H1579+[1]PEPP!H1721+[1]PEPP!H1863+[1]PEPP!H2004</f>
        <v>240000</v>
      </c>
      <c r="I57" s="323">
        <f>[1]PEPP!I57+[1]PEPP!I195+[1]PEPP!I334+[1]PEPP!I472+[1]PEPP!I610+[1]PEPP!I747+[1]PEPP!I884+[1]PEPP!I1022+[1]PEPP!I1161+[1]PEPP!I1300+[1]PEPP!I1439+[1]PEPP!I1579+[1]PEPP!I1721+[1]PEPP!I1863+[1]PEPP!I2004</f>
        <v>240000</v>
      </c>
      <c r="J57" s="323">
        <f>[1]PEPP!J57+[1]PEPP!J195+[1]PEPP!J334+[1]PEPP!J472+[1]PEPP!J610+[1]PEPP!J747+[1]PEPP!J884+[1]PEPP!J1022+[1]PEPP!J1161+[1]PEPP!J1300+[1]PEPP!J1439+[1]PEPP!J1579+[1]PEPP!J1721+[1]PEPP!J1863+[1]PEPP!J2004</f>
        <v>240000</v>
      </c>
      <c r="K57" s="323">
        <f>[1]PEPP!K57+[1]PEPP!K195+[1]PEPP!K334+[1]PEPP!K472+[1]PEPP!K610+[1]PEPP!K747+[1]PEPP!K884+[1]PEPP!K1022+[1]PEPP!K1161+[1]PEPP!K1300+[1]PEPP!K1439+[1]PEPP!K1579+[1]PEPP!K1721+[1]PEPP!K1863+[1]PEPP!K2004</f>
        <v>240000</v>
      </c>
      <c r="L57" s="323">
        <f>[1]PEPP!L57+[1]PEPP!L195+[1]PEPP!L334+[1]PEPP!L472+[1]PEPP!L610+[1]PEPP!L747+[1]PEPP!L884+[1]PEPP!L1022+[1]PEPP!L1161+[1]PEPP!L1300+[1]PEPP!L1439+[1]PEPP!L1579+[1]PEPP!L1721+[1]PEPP!L1863+[1]PEPP!L2004</f>
        <v>240000</v>
      </c>
      <c r="M57" s="323">
        <f>[1]PEPP!M57+[1]PEPP!M195+[1]PEPP!M334+[1]PEPP!M472+[1]PEPP!M610+[1]PEPP!M747+[1]PEPP!M884+[1]PEPP!M1022+[1]PEPP!M1161+[1]PEPP!M1300+[1]PEPP!M1439+[1]PEPP!M1579+[1]PEPP!M1721+[1]PEPP!M1863+[1]PEPP!M2004</f>
        <v>240000</v>
      </c>
      <c r="N57" s="323">
        <f>[1]PEPP!N57+[1]PEPP!N195+[1]PEPP!N334+[1]PEPP!N472+[1]PEPP!N610+[1]PEPP!N747+[1]PEPP!N884+[1]PEPP!N1022+[1]PEPP!N1161+[1]PEPP!N1300+[1]PEPP!N1439+[1]PEPP!N1579+[1]PEPP!N1721+[1]PEPP!N1863+[1]PEPP!N2004</f>
        <v>240000</v>
      </c>
      <c r="O57" s="323">
        <f>[1]PEPP!O57+[1]PEPP!O195+[1]PEPP!O334+[1]PEPP!O472+[1]PEPP!O610+[1]PEPP!O747+[1]PEPP!O884+[1]PEPP!O1022+[1]PEPP!O1161+[1]PEPP!O1300+[1]PEPP!O1439+[1]PEPP!O1579+[1]PEPP!O1721+[1]PEPP!O1863+[1]PEPP!O2004</f>
        <v>240000</v>
      </c>
      <c r="P57" s="323">
        <f>[1]PEPP!P57+[1]PEPP!P195+[1]PEPP!P334+[1]PEPP!P472+[1]PEPP!P610+[1]PEPP!P747+[1]PEPP!P884+[1]PEPP!P1022+[1]PEPP!P1161+[1]PEPP!P1300+[1]PEPP!P1439+[1]PEPP!P1579+[1]PEPP!P1721+[1]PEPP!P1863+[1]PEPP!P2004</f>
        <v>240000</v>
      </c>
      <c r="Q57" s="323">
        <f>[1]PEPP!Q57+[1]PEPP!Q195+[1]PEPP!Q334+[1]PEPP!Q472+[1]PEPP!Q610+[1]PEPP!Q747+[1]PEPP!Q884+[1]PEPP!Q1022+[1]PEPP!Q1161+[1]PEPP!Q1300+[1]PEPP!Q1439+[1]PEPP!Q1579+[1]PEPP!Q1721+[1]PEPP!Q1863+[1]PEPP!Q2004</f>
        <v>240000</v>
      </c>
      <c r="R57" s="54"/>
      <c r="S57" s="54"/>
    </row>
    <row r="58" spans="1:19" ht="23.1" customHeight="1" x14ac:dyDescent="0.2">
      <c r="A58" s="338">
        <v>3200</v>
      </c>
      <c r="B58" s="339">
        <v>326</v>
      </c>
      <c r="C58" s="326">
        <v>32601</v>
      </c>
      <c r="D58" s="328" t="s">
        <v>527</v>
      </c>
      <c r="E58" s="322">
        <f>SUM(F58:Q58)</f>
        <v>1032845.5199999999</v>
      </c>
      <c r="F58" s="323">
        <f>[1]PEPP!F58+[1]PEPP!F196+[1]PEPP!F335+[1]PEPP!F473+[1]PEPP!F611+[1]PEPP!F748+[1]PEPP!F885+[1]PEPP!F1023+[1]PEPP!F1162+[1]PEPP!F1301+[1]PEPP!F1440+[1]PEPP!F1580+[1]PEPP!F1722+[1]PEPP!F1864+[1]PEPP!F2005</f>
        <v>86070.46</v>
      </c>
      <c r="G58" s="323">
        <f>[1]PEPP!G58+[1]PEPP!G196+[1]PEPP!G335+[1]PEPP!G473+[1]PEPP!G611+[1]PEPP!G748+[1]PEPP!G885+[1]PEPP!G1023+[1]PEPP!G1162+[1]PEPP!G1301+[1]PEPP!G1440+[1]PEPP!G1580+[1]PEPP!G1722+[1]PEPP!G1864+[1]PEPP!G2005</f>
        <v>86070.46</v>
      </c>
      <c r="H58" s="323">
        <f>[1]PEPP!H58+[1]PEPP!H196+[1]PEPP!H335+[1]PEPP!H473+[1]PEPP!H611+[1]PEPP!H748+[1]PEPP!H885+[1]PEPP!H1023+[1]PEPP!H1162+[1]PEPP!H1301+[1]PEPP!H1440+[1]PEPP!H1580+[1]PEPP!H1722+[1]PEPP!H1864+[1]PEPP!H2005</f>
        <v>86070.46</v>
      </c>
      <c r="I58" s="323">
        <f>[1]PEPP!I58+[1]PEPP!I196+[1]PEPP!I335+[1]PEPP!I473+[1]PEPP!I611+[1]PEPP!I748+[1]PEPP!I885+[1]PEPP!I1023+[1]PEPP!I1162+[1]PEPP!I1301+[1]PEPP!I1440+[1]PEPP!I1580+[1]PEPP!I1722+[1]PEPP!I1864+[1]PEPP!I2005</f>
        <v>86070.46</v>
      </c>
      <c r="J58" s="323">
        <f>[1]PEPP!J58+[1]PEPP!J196+[1]PEPP!J335+[1]PEPP!J473+[1]PEPP!J611+[1]PEPP!J748+[1]PEPP!J885+[1]PEPP!J1023+[1]PEPP!J1162+[1]PEPP!J1301+[1]PEPP!J1440+[1]PEPP!J1580+[1]PEPP!J1722+[1]PEPP!J1864+[1]PEPP!J2005</f>
        <v>86070.46</v>
      </c>
      <c r="K58" s="323">
        <f>[1]PEPP!K58+[1]PEPP!K196+[1]PEPP!K335+[1]PEPP!K473+[1]PEPP!K611+[1]PEPP!K748+[1]PEPP!K885+[1]PEPP!K1023+[1]PEPP!K1162+[1]PEPP!K1301+[1]PEPP!K1440+[1]PEPP!K1580+[1]PEPP!K1722+[1]PEPP!K1864+[1]PEPP!K2005</f>
        <v>86070.46</v>
      </c>
      <c r="L58" s="323">
        <f>[1]PEPP!L58+[1]PEPP!L196+[1]PEPP!L335+[1]PEPP!L473+[1]PEPP!L611+[1]PEPP!L748+[1]PEPP!L885+[1]PEPP!L1023+[1]PEPP!L1162+[1]PEPP!L1301+[1]PEPP!L1440+[1]PEPP!L1580+[1]PEPP!L1722+[1]PEPP!L1864+[1]PEPP!L2005</f>
        <v>86070.46</v>
      </c>
      <c r="M58" s="323">
        <f>[1]PEPP!M58+[1]PEPP!M196+[1]PEPP!M335+[1]PEPP!M473+[1]PEPP!M611+[1]PEPP!M748+[1]PEPP!M885+[1]PEPP!M1023+[1]PEPP!M1162+[1]PEPP!M1301+[1]PEPP!M1440+[1]PEPP!M1580+[1]PEPP!M1722+[1]PEPP!M1864+[1]PEPP!M2005</f>
        <v>86070.46</v>
      </c>
      <c r="N58" s="323">
        <f>[1]PEPP!N58+[1]PEPP!N196+[1]PEPP!N335+[1]PEPP!N473+[1]PEPP!N611+[1]PEPP!N748+[1]PEPP!N885+[1]PEPP!N1023+[1]PEPP!N1162+[1]PEPP!N1301+[1]PEPP!N1440+[1]PEPP!N1580+[1]PEPP!N1722+[1]PEPP!N1864+[1]PEPP!N2005</f>
        <v>86070.46</v>
      </c>
      <c r="O58" s="323">
        <f>[1]PEPP!O58+[1]PEPP!O196+[1]PEPP!O335+[1]PEPP!O473+[1]PEPP!O611+[1]PEPP!O748+[1]PEPP!O885+[1]PEPP!O1023+[1]PEPP!O1162+[1]PEPP!O1301+[1]PEPP!O1440+[1]PEPP!O1580+[1]PEPP!O1722+[1]PEPP!O1864+[1]PEPP!O2005</f>
        <v>86070.46</v>
      </c>
      <c r="P58" s="323">
        <f>[1]PEPP!P58+[1]PEPP!P196+[1]PEPP!P335+[1]PEPP!P473+[1]PEPP!P611+[1]PEPP!P748+[1]PEPP!P885+[1]PEPP!P1023+[1]PEPP!P1162+[1]PEPP!P1301+[1]PEPP!P1440+[1]PEPP!P1580+[1]PEPP!P1722+[1]PEPP!P1864+[1]PEPP!P2005</f>
        <v>86070.46</v>
      </c>
      <c r="Q58" s="323">
        <f>[1]PEPP!Q58+[1]PEPP!Q196+[1]PEPP!Q335+[1]PEPP!Q473+[1]PEPP!Q611+[1]PEPP!Q748+[1]PEPP!Q885+[1]PEPP!Q1023+[1]PEPP!Q1162+[1]PEPP!Q1301+[1]PEPP!Q1440+[1]PEPP!Q1580+[1]PEPP!Q1722+[1]PEPP!Q1864+[1]PEPP!Q2005</f>
        <v>86070.46</v>
      </c>
      <c r="R58" s="54"/>
      <c r="S58" s="54"/>
    </row>
    <row r="59" spans="1:19" ht="23.1" customHeight="1" x14ac:dyDescent="0.2">
      <c r="A59" s="338">
        <v>3200</v>
      </c>
      <c r="B59" s="339">
        <v>329</v>
      </c>
      <c r="C59" s="326">
        <v>32901</v>
      </c>
      <c r="D59" s="327" t="s">
        <v>528</v>
      </c>
      <c r="E59" s="322">
        <f t="shared" si="2"/>
        <v>0</v>
      </c>
      <c r="F59" s="323">
        <f>[1]PEPP!F59+[1]PEPP!F197+[1]PEPP!F336+[1]PEPP!F474+[1]PEPP!F612+[1]PEPP!F749+[1]PEPP!F886+[1]PEPP!F1024+[1]PEPP!F1163+[1]PEPP!F1302+[1]PEPP!F1441+[1]PEPP!F1581+[1]PEPP!F1723+[1]PEPP!F1865+[1]PEPP!F2006</f>
        <v>0</v>
      </c>
      <c r="G59" s="323">
        <f>[1]PEPP!G59+[1]PEPP!G197+[1]PEPP!G336+[1]PEPP!G474+[1]PEPP!G612+[1]PEPP!G749+[1]PEPP!G886+[1]PEPP!G1024+[1]PEPP!G1163+[1]PEPP!G1302+[1]PEPP!G1441+[1]PEPP!G1581+[1]PEPP!G1723+[1]PEPP!G1865+[1]PEPP!G2006</f>
        <v>0</v>
      </c>
      <c r="H59" s="323">
        <f>[1]PEPP!H59+[1]PEPP!H197+[1]PEPP!H336+[1]PEPP!H474+[1]PEPP!H612+[1]PEPP!H749+[1]PEPP!H886+[1]PEPP!H1024+[1]PEPP!H1163+[1]PEPP!H1302+[1]PEPP!H1441+[1]PEPP!H1581+[1]PEPP!H1723+[1]PEPP!H1865+[1]PEPP!H2006</f>
        <v>0</v>
      </c>
      <c r="I59" s="323">
        <f>[1]PEPP!I59+[1]PEPP!I197+[1]PEPP!I336+[1]PEPP!I474+[1]PEPP!I612+[1]PEPP!I749+[1]PEPP!I886+[1]PEPP!I1024+[1]PEPP!I1163+[1]PEPP!I1302+[1]PEPP!I1441+[1]PEPP!I1581+[1]PEPP!I1723+[1]PEPP!I1865+[1]PEPP!I2006</f>
        <v>0</v>
      </c>
      <c r="J59" s="323">
        <f>[1]PEPP!J59+[1]PEPP!J197+[1]PEPP!J336+[1]PEPP!J474+[1]PEPP!J612+[1]PEPP!J749+[1]PEPP!J886+[1]PEPP!J1024+[1]PEPP!J1163+[1]PEPP!J1302+[1]PEPP!J1441+[1]PEPP!J1581+[1]PEPP!J1723+[1]PEPP!J1865+[1]PEPP!J2006</f>
        <v>0</v>
      </c>
      <c r="K59" s="323">
        <f>[1]PEPP!K59+[1]PEPP!K197+[1]PEPP!K336+[1]PEPP!K474+[1]PEPP!K612+[1]PEPP!K749+[1]PEPP!K886+[1]PEPP!K1024+[1]PEPP!K1163+[1]PEPP!K1302+[1]PEPP!K1441+[1]PEPP!K1581+[1]PEPP!K1723+[1]PEPP!K1865+[1]PEPP!K2006</f>
        <v>0</v>
      </c>
      <c r="L59" s="323">
        <f>[1]PEPP!L59+[1]PEPP!L197+[1]PEPP!L336+[1]PEPP!L474+[1]PEPP!L612+[1]PEPP!L749+[1]PEPP!L886+[1]PEPP!L1024+[1]PEPP!L1163+[1]PEPP!L1302+[1]PEPP!L1441+[1]PEPP!L1581+[1]PEPP!L1723+[1]PEPP!L1865+[1]PEPP!L2006</f>
        <v>0</v>
      </c>
      <c r="M59" s="323">
        <f>[1]PEPP!M59+[1]PEPP!M197+[1]PEPP!M336+[1]PEPP!M474+[1]PEPP!M612+[1]PEPP!M749+[1]PEPP!M886+[1]PEPP!M1024+[1]PEPP!M1163+[1]PEPP!M1302+[1]PEPP!M1441+[1]PEPP!M1581+[1]PEPP!M1723+[1]PEPP!M1865+[1]PEPP!M2006</f>
        <v>0</v>
      </c>
      <c r="N59" s="323">
        <f>[1]PEPP!N59+[1]PEPP!N197+[1]PEPP!N336+[1]PEPP!N474+[1]PEPP!N612+[1]PEPP!N749+[1]PEPP!N886+[1]PEPP!N1024+[1]PEPP!N1163+[1]PEPP!N1302+[1]PEPP!N1441+[1]PEPP!N1581+[1]PEPP!N1723+[1]PEPP!N1865+[1]PEPP!N2006</f>
        <v>0</v>
      </c>
      <c r="O59" s="323">
        <f>[1]PEPP!O59+[1]PEPP!O197+[1]PEPP!O336+[1]PEPP!O474+[1]PEPP!O612+[1]PEPP!O749+[1]PEPP!O886+[1]PEPP!O1024+[1]PEPP!O1163+[1]PEPP!O1302+[1]PEPP!O1441+[1]PEPP!O1581+[1]PEPP!O1723+[1]PEPP!O1865+[1]PEPP!O2006</f>
        <v>0</v>
      </c>
      <c r="P59" s="323">
        <f>[1]PEPP!P59+[1]PEPP!P197+[1]PEPP!P336+[1]PEPP!P474+[1]PEPP!P612+[1]PEPP!P749+[1]PEPP!P886+[1]PEPP!P1024+[1]PEPP!P1163+[1]PEPP!P1302+[1]PEPP!P1441+[1]PEPP!P1581+[1]PEPP!P1723+[1]PEPP!P1865+[1]PEPP!P2006</f>
        <v>0</v>
      </c>
      <c r="Q59" s="323">
        <f>[1]PEPP!Q59+[1]PEPP!Q197+[1]PEPP!Q336+[1]PEPP!Q474+[1]PEPP!Q612+[1]PEPP!Q749+[1]PEPP!Q886+[1]PEPP!Q1024+[1]PEPP!Q1163+[1]PEPP!Q1302+[1]PEPP!Q1441+[1]PEPP!Q1581+[1]PEPP!Q1723+[1]PEPP!Q1865+[1]PEPP!Q2006</f>
        <v>0</v>
      </c>
      <c r="R59" s="54"/>
      <c r="S59" s="54"/>
    </row>
    <row r="60" spans="1:19" ht="23.1" customHeight="1" x14ac:dyDescent="0.2">
      <c r="A60" s="338">
        <v>3300</v>
      </c>
      <c r="B60" s="339">
        <v>331</v>
      </c>
      <c r="C60" s="326">
        <v>33101</v>
      </c>
      <c r="D60" s="328" t="s">
        <v>529</v>
      </c>
      <c r="E60" s="322">
        <f t="shared" si="2"/>
        <v>0</v>
      </c>
      <c r="F60" s="323">
        <f>[1]PEPP!F60+[1]PEPP!F198+[1]PEPP!F337+[1]PEPP!F475+[1]PEPP!F613+[1]PEPP!F750+[1]PEPP!F887+[1]PEPP!F1025+[1]PEPP!F1164+[1]PEPP!F1303+[1]PEPP!F1442+[1]PEPP!F1582+[1]PEPP!F1724+[1]PEPP!F1866+[1]PEPP!F2007</f>
        <v>0</v>
      </c>
      <c r="G60" s="323">
        <f>[1]PEPP!G60+[1]PEPP!G198+[1]PEPP!G337+[1]PEPP!G475+[1]PEPP!G613+[1]PEPP!G750+[1]PEPP!G887+[1]PEPP!G1025+[1]PEPP!G1164+[1]PEPP!G1303+[1]PEPP!G1442+[1]PEPP!G1582+[1]PEPP!G1724+[1]PEPP!G1866+[1]PEPP!G2007</f>
        <v>0</v>
      </c>
      <c r="H60" s="323">
        <f>[1]PEPP!H60+[1]PEPP!H198+[1]PEPP!H337+[1]PEPP!H475+[1]PEPP!H613+[1]PEPP!H750+[1]PEPP!H887+[1]PEPP!H1025+[1]PEPP!H1164+[1]PEPP!H1303+[1]PEPP!H1442+[1]PEPP!H1582+[1]PEPP!H1724+[1]PEPP!H1866+[1]PEPP!H2007</f>
        <v>0</v>
      </c>
      <c r="I60" s="323">
        <f>[1]PEPP!I60+[1]PEPP!I198+[1]PEPP!I337+[1]PEPP!I475+[1]PEPP!I613+[1]PEPP!I750+[1]PEPP!I887+[1]PEPP!I1025+[1]PEPP!I1164+[1]PEPP!I1303+[1]PEPP!I1442+[1]PEPP!I1582+[1]PEPP!I1724+[1]PEPP!I1866+[1]PEPP!I2007</f>
        <v>0</v>
      </c>
      <c r="J60" s="323">
        <f>[1]PEPP!J60+[1]PEPP!J198+[1]PEPP!J337+[1]PEPP!J475+[1]PEPP!J613+[1]PEPP!J750+[1]PEPP!J887+[1]PEPP!J1025+[1]PEPP!J1164+[1]PEPP!J1303+[1]PEPP!J1442+[1]PEPP!J1582+[1]PEPP!J1724+[1]PEPP!J1866+[1]PEPP!J2007</f>
        <v>0</v>
      </c>
      <c r="K60" s="323">
        <f>[1]PEPP!K60+[1]PEPP!K198+[1]PEPP!K337+[1]PEPP!K475+[1]PEPP!K613+[1]PEPP!K750+[1]PEPP!K887+[1]PEPP!K1025+[1]PEPP!K1164+[1]PEPP!K1303+[1]PEPP!K1442+[1]PEPP!K1582+[1]PEPP!K1724+[1]PEPP!K1866+[1]PEPP!K2007</f>
        <v>0</v>
      </c>
      <c r="L60" s="323">
        <f>[1]PEPP!L60+[1]PEPP!L198+[1]PEPP!L337+[1]PEPP!L475+[1]PEPP!L613+[1]PEPP!L750+[1]PEPP!L887+[1]PEPP!L1025+[1]PEPP!L1164+[1]PEPP!L1303+[1]PEPP!L1442+[1]PEPP!L1582+[1]PEPP!L1724+[1]PEPP!L1866+[1]PEPP!L2007</f>
        <v>0</v>
      </c>
      <c r="M60" s="323">
        <f>[1]PEPP!M60+[1]PEPP!M198+[1]PEPP!M337+[1]PEPP!M475+[1]PEPP!M613+[1]PEPP!M750+[1]PEPP!M887+[1]PEPP!M1025+[1]PEPP!M1164+[1]PEPP!M1303+[1]PEPP!M1442+[1]PEPP!M1582+[1]PEPP!M1724+[1]PEPP!M1866+[1]PEPP!M2007</f>
        <v>0</v>
      </c>
      <c r="N60" s="323">
        <f>[1]PEPP!N60+[1]PEPP!N198+[1]PEPP!N337+[1]PEPP!N475+[1]PEPP!N613+[1]PEPP!N750+[1]PEPP!N887+[1]PEPP!N1025+[1]PEPP!N1164+[1]PEPP!N1303+[1]PEPP!N1442+[1]PEPP!N1582+[1]PEPP!N1724+[1]PEPP!N1866+[1]PEPP!N2007</f>
        <v>0</v>
      </c>
      <c r="O60" s="323">
        <f>[1]PEPP!O60+[1]PEPP!O198+[1]PEPP!O337+[1]PEPP!O475+[1]PEPP!O613+[1]PEPP!O750+[1]PEPP!O887+[1]PEPP!O1025+[1]PEPP!O1164+[1]PEPP!O1303+[1]PEPP!O1442+[1]PEPP!O1582+[1]PEPP!O1724+[1]PEPP!O1866+[1]PEPP!O2007</f>
        <v>0</v>
      </c>
      <c r="P60" s="323">
        <f>[1]PEPP!P60+[1]PEPP!P198+[1]PEPP!P337+[1]PEPP!P475+[1]PEPP!P613+[1]PEPP!P750+[1]PEPP!P887+[1]PEPP!P1025+[1]PEPP!P1164+[1]PEPP!P1303+[1]PEPP!P1442+[1]PEPP!P1582+[1]PEPP!P1724+[1]PEPP!P1866+[1]PEPP!P2007</f>
        <v>0</v>
      </c>
      <c r="Q60" s="323">
        <f>[1]PEPP!Q60+[1]PEPP!Q198+[1]PEPP!Q337+[1]PEPP!Q475+[1]PEPP!Q613+[1]PEPP!Q750+[1]PEPP!Q887+[1]PEPP!Q1025+[1]PEPP!Q1164+[1]PEPP!Q1303+[1]PEPP!Q1442+[1]PEPP!Q1582+[1]PEPP!Q1724+[1]PEPP!Q1866+[1]PEPP!Q2007</f>
        <v>0</v>
      </c>
      <c r="R60" s="54"/>
      <c r="S60" s="54"/>
    </row>
    <row r="61" spans="1:19" ht="23.1" customHeight="1" x14ac:dyDescent="0.2">
      <c r="A61" s="338">
        <v>3300</v>
      </c>
      <c r="B61" s="339">
        <v>331</v>
      </c>
      <c r="C61" s="326">
        <v>33104</v>
      </c>
      <c r="D61" s="328" t="s">
        <v>530</v>
      </c>
      <c r="E61" s="322">
        <f>SUM(F61:Q61)</f>
        <v>551320.80000000016</v>
      </c>
      <c r="F61" s="323">
        <f>[1]PEPP!F61+[1]PEPP!F199+[1]PEPP!F338+[1]PEPP!F476+[1]PEPP!F614+[1]PEPP!F751+[1]PEPP!F888+[1]PEPP!F1026+[1]PEPP!F1165+[1]PEPP!F1304+[1]PEPP!F1443+[1]PEPP!F1583+[1]PEPP!F1725+[1]PEPP!F1867+[1]PEPP!F2008</f>
        <v>45943.4</v>
      </c>
      <c r="G61" s="323">
        <f>[1]PEPP!G61+[1]PEPP!G199+[1]PEPP!G338+[1]PEPP!G476+[1]PEPP!G614+[1]PEPP!G751+[1]PEPP!G888+[1]PEPP!G1026+[1]PEPP!G1165+[1]PEPP!G1304+[1]PEPP!G1443+[1]PEPP!G1583+[1]PEPP!G1725+[1]PEPP!G1867+[1]PEPP!G2008</f>
        <v>45943.4</v>
      </c>
      <c r="H61" s="323">
        <f>[1]PEPP!H61+[1]PEPP!H199+[1]PEPP!H338+[1]PEPP!H476+[1]PEPP!H614+[1]PEPP!H751+[1]PEPP!H888+[1]PEPP!H1026+[1]PEPP!H1165+[1]PEPP!H1304+[1]PEPP!H1443+[1]PEPP!H1583+[1]PEPP!H1725+[1]PEPP!H1867+[1]PEPP!H2008</f>
        <v>45943.4</v>
      </c>
      <c r="I61" s="323">
        <f>[1]PEPP!I61+[1]PEPP!I199+[1]PEPP!I338+[1]PEPP!I476+[1]PEPP!I614+[1]PEPP!I751+[1]PEPP!I888+[1]PEPP!I1026+[1]PEPP!I1165+[1]PEPP!I1304+[1]PEPP!I1443+[1]PEPP!I1583+[1]PEPP!I1725+[1]PEPP!I1867+[1]PEPP!I2008</f>
        <v>45943.4</v>
      </c>
      <c r="J61" s="323">
        <f>[1]PEPP!J61+[1]PEPP!J199+[1]PEPP!J338+[1]PEPP!J476+[1]PEPP!J614+[1]PEPP!J751+[1]PEPP!J888+[1]PEPP!J1026+[1]PEPP!J1165+[1]PEPP!J1304+[1]PEPP!J1443+[1]PEPP!J1583+[1]PEPP!J1725+[1]PEPP!J1867+[1]PEPP!J2008</f>
        <v>45943.4</v>
      </c>
      <c r="K61" s="323">
        <f>[1]PEPP!K61+[1]PEPP!K199+[1]PEPP!K338+[1]PEPP!K476+[1]PEPP!K614+[1]PEPP!K751+[1]PEPP!K888+[1]PEPP!K1026+[1]PEPP!K1165+[1]PEPP!K1304+[1]PEPP!K1443+[1]PEPP!K1583+[1]PEPP!K1725+[1]PEPP!K1867+[1]PEPP!K2008</f>
        <v>45943.4</v>
      </c>
      <c r="L61" s="323">
        <f>[1]PEPP!L61+[1]PEPP!L199+[1]PEPP!L338+[1]PEPP!L476+[1]PEPP!L614+[1]PEPP!L751+[1]PEPP!L888+[1]PEPP!L1026+[1]PEPP!L1165+[1]PEPP!L1304+[1]PEPP!L1443+[1]PEPP!L1583+[1]PEPP!L1725+[1]PEPP!L1867+[1]PEPP!L2008</f>
        <v>45943.4</v>
      </c>
      <c r="M61" s="323">
        <f>[1]PEPP!M61+[1]PEPP!M199+[1]PEPP!M338+[1]PEPP!M476+[1]PEPP!M614+[1]PEPP!M751+[1]PEPP!M888+[1]PEPP!M1026+[1]PEPP!M1165+[1]PEPP!M1304+[1]PEPP!M1443+[1]PEPP!M1583+[1]PEPP!M1725+[1]PEPP!M1867+[1]PEPP!M2008</f>
        <v>45943.4</v>
      </c>
      <c r="N61" s="323">
        <f>[1]PEPP!N61+[1]PEPP!N199+[1]PEPP!N338+[1]PEPP!N476+[1]PEPP!N614+[1]PEPP!N751+[1]PEPP!N888+[1]PEPP!N1026+[1]PEPP!N1165+[1]PEPP!N1304+[1]PEPP!N1443+[1]PEPP!N1583+[1]PEPP!N1725+[1]PEPP!N1867+[1]PEPP!N2008</f>
        <v>45943.4</v>
      </c>
      <c r="O61" s="323">
        <f>[1]PEPP!O61+[1]PEPP!O199+[1]PEPP!O338+[1]PEPP!O476+[1]PEPP!O614+[1]PEPP!O751+[1]PEPP!O888+[1]PEPP!O1026+[1]PEPP!O1165+[1]PEPP!O1304+[1]PEPP!O1443+[1]PEPP!O1583+[1]PEPP!O1725+[1]PEPP!O1867+[1]PEPP!O2008</f>
        <v>45943.4</v>
      </c>
      <c r="P61" s="323">
        <f>[1]PEPP!P61+[1]PEPP!P199+[1]PEPP!P338+[1]PEPP!P476+[1]PEPP!P614+[1]PEPP!P751+[1]PEPP!P888+[1]PEPP!P1026+[1]PEPP!P1165+[1]PEPP!P1304+[1]PEPP!P1443+[1]PEPP!P1583+[1]PEPP!P1725+[1]PEPP!P1867+[1]PEPP!P2008</f>
        <v>45943.4</v>
      </c>
      <c r="Q61" s="323">
        <f>[1]PEPP!Q61+[1]PEPP!Q199+[1]PEPP!Q338+[1]PEPP!Q476+[1]PEPP!Q614+[1]PEPP!Q751+[1]PEPP!Q888+[1]PEPP!Q1026+[1]PEPP!Q1165+[1]PEPP!Q1304+[1]PEPP!Q1443+[1]PEPP!Q1583+[1]PEPP!Q1725+[1]PEPP!Q1867+[1]PEPP!Q2008</f>
        <v>45943.4</v>
      </c>
      <c r="R61" s="54"/>
      <c r="S61" s="54"/>
    </row>
    <row r="62" spans="1:19" ht="23.1" customHeight="1" x14ac:dyDescent="0.2">
      <c r="A62" s="338">
        <v>3300</v>
      </c>
      <c r="B62" s="339">
        <v>332</v>
      </c>
      <c r="C62" s="326">
        <v>33201</v>
      </c>
      <c r="D62" s="328" t="s">
        <v>531</v>
      </c>
      <c r="E62" s="322">
        <f t="shared" si="2"/>
        <v>0</v>
      </c>
      <c r="F62" s="323">
        <f>[1]PEPP!F62+[1]PEPP!F200+[1]PEPP!F339+[1]PEPP!F477+[1]PEPP!F615+[1]PEPP!F752+[1]PEPP!F889+[1]PEPP!F1027+[1]PEPP!F1166+[1]PEPP!F1305+[1]PEPP!F1444+[1]PEPP!F1584+[1]PEPP!F1726+[1]PEPP!F1868+[1]PEPP!F2009</f>
        <v>0</v>
      </c>
      <c r="G62" s="323">
        <f>[1]PEPP!G62+[1]PEPP!G200+[1]PEPP!G339+[1]PEPP!G477+[1]PEPP!G615+[1]PEPP!G752+[1]PEPP!G889+[1]PEPP!G1027+[1]PEPP!G1166+[1]PEPP!G1305+[1]PEPP!G1444+[1]PEPP!G1584+[1]PEPP!G1726+[1]PEPP!G1868+[1]PEPP!G2009</f>
        <v>0</v>
      </c>
      <c r="H62" s="323">
        <f>[1]PEPP!H62+[1]PEPP!H200+[1]PEPP!H339+[1]PEPP!H477+[1]PEPP!H615+[1]PEPP!H752+[1]PEPP!H889+[1]PEPP!H1027+[1]PEPP!H1166+[1]PEPP!H1305+[1]PEPP!H1444+[1]PEPP!H1584+[1]PEPP!H1726+[1]PEPP!H1868+[1]PEPP!H2009</f>
        <v>0</v>
      </c>
      <c r="I62" s="323">
        <f>[1]PEPP!I62+[1]PEPP!I200+[1]PEPP!I339+[1]PEPP!I477+[1]PEPP!I615+[1]PEPP!I752+[1]PEPP!I889+[1]PEPP!I1027+[1]PEPP!I1166+[1]PEPP!I1305+[1]PEPP!I1444+[1]PEPP!I1584+[1]PEPP!I1726+[1]PEPP!I1868+[1]PEPP!I2009</f>
        <v>0</v>
      </c>
      <c r="J62" s="323">
        <f>[1]PEPP!J62+[1]PEPP!J200+[1]PEPP!J339+[1]PEPP!J477+[1]PEPP!J615+[1]PEPP!J752+[1]PEPP!J889+[1]PEPP!J1027+[1]PEPP!J1166+[1]PEPP!J1305+[1]PEPP!J1444+[1]PEPP!J1584+[1]PEPP!J1726+[1]PEPP!J1868+[1]PEPP!J2009</f>
        <v>0</v>
      </c>
      <c r="K62" s="323">
        <f>[1]PEPP!K62+[1]PEPP!K200+[1]PEPP!K339+[1]PEPP!K477+[1]PEPP!K615+[1]PEPP!K752+[1]PEPP!K889+[1]PEPP!K1027+[1]PEPP!K1166+[1]PEPP!K1305+[1]PEPP!K1444+[1]PEPP!K1584+[1]PEPP!K1726+[1]PEPP!K1868+[1]PEPP!K2009</f>
        <v>0</v>
      </c>
      <c r="L62" s="323">
        <f>[1]PEPP!L62+[1]PEPP!L200+[1]PEPP!L339+[1]PEPP!L477+[1]PEPP!L615+[1]PEPP!L752+[1]PEPP!L889+[1]PEPP!L1027+[1]PEPP!L1166+[1]PEPP!L1305+[1]PEPP!L1444+[1]PEPP!L1584+[1]PEPP!L1726+[1]PEPP!L1868+[1]PEPP!L2009</f>
        <v>0</v>
      </c>
      <c r="M62" s="323">
        <f>[1]PEPP!M62+[1]PEPP!M200+[1]PEPP!M339+[1]PEPP!M477+[1]PEPP!M615+[1]PEPP!M752+[1]PEPP!M889+[1]PEPP!M1027+[1]PEPP!M1166+[1]PEPP!M1305+[1]PEPP!M1444+[1]PEPP!M1584+[1]PEPP!M1726+[1]PEPP!M1868+[1]PEPP!M2009</f>
        <v>0</v>
      </c>
      <c r="N62" s="323">
        <f>[1]PEPP!N62+[1]PEPP!N200+[1]PEPP!N339+[1]PEPP!N477+[1]PEPP!N615+[1]PEPP!N752+[1]PEPP!N889+[1]PEPP!N1027+[1]PEPP!N1166+[1]PEPP!N1305+[1]PEPP!N1444+[1]PEPP!N1584+[1]PEPP!N1726+[1]PEPP!N1868+[1]PEPP!N2009</f>
        <v>0</v>
      </c>
      <c r="O62" s="323">
        <f>[1]PEPP!O62+[1]PEPP!O200+[1]PEPP!O339+[1]PEPP!O477+[1]PEPP!O615+[1]PEPP!O752+[1]PEPP!O889+[1]PEPP!O1027+[1]PEPP!O1166+[1]PEPP!O1305+[1]PEPP!O1444+[1]PEPP!O1584+[1]PEPP!O1726+[1]PEPP!O1868+[1]PEPP!O2009</f>
        <v>0</v>
      </c>
      <c r="P62" s="323">
        <f>[1]PEPP!P62+[1]PEPP!P200+[1]PEPP!P339+[1]PEPP!P477+[1]PEPP!P615+[1]PEPP!P752+[1]PEPP!P889+[1]PEPP!P1027+[1]PEPP!P1166+[1]PEPP!P1305+[1]PEPP!P1444+[1]PEPP!P1584+[1]PEPP!P1726+[1]PEPP!P1868+[1]PEPP!P2009</f>
        <v>0</v>
      </c>
      <c r="Q62" s="323">
        <f>[1]PEPP!Q62+[1]PEPP!Q200+[1]PEPP!Q339+[1]PEPP!Q477+[1]PEPP!Q615+[1]PEPP!Q752+[1]PEPP!Q889+[1]PEPP!Q1027+[1]PEPP!Q1166+[1]PEPP!Q1305+[1]PEPP!Q1444+[1]PEPP!Q1584+[1]PEPP!Q1726+[1]PEPP!Q1868+[1]PEPP!Q2009</f>
        <v>0</v>
      </c>
      <c r="R62" s="54"/>
      <c r="S62" s="54"/>
    </row>
    <row r="63" spans="1:19" ht="23.1" customHeight="1" x14ac:dyDescent="0.2">
      <c r="A63" s="338">
        <v>3300</v>
      </c>
      <c r="B63" s="339">
        <v>334</v>
      </c>
      <c r="C63" s="326">
        <v>33401</v>
      </c>
      <c r="D63" s="328" t="s">
        <v>532</v>
      </c>
      <c r="E63" s="322">
        <f t="shared" si="2"/>
        <v>0</v>
      </c>
      <c r="F63" s="323">
        <f>[1]PEPP!F63+[1]PEPP!F201+[1]PEPP!F340+[1]PEPP!F478+[1]PEPP!F616+[1]PEPP!F753+[1]PEPP!F890+[1]PEPP!F1028+[1]PEPP!F1167+[1]PEPP!F1306+[1]PEPP!F1445+[1]PEPP!F1585+[1]PEPP!F1727+[1]PEPP!F1869+[1]PEPP!F2010</f>
        <v>0</v>
      </c>
      <c r="G63" s="323">
        <f>[1]PEPP!G63+[1]PEPP!G201+[1]PEPP!G340+[1]PEPP!G478+[1]PEPP!G616+[1]PEPP!G753+[1]PEPP!G890+[1]PEPP!G1028+[1]PEPP!G1167+[1]PEPP!G1306+[1]PEPP!G1445+[1]PEPP!G1585+[1]PEPP!G1727+[1]PEPP!G1869+[1]PEPP!G2010</f>
        <v>0</v>
      </c>
      <c r="H63" s="323">
        <f>[1]PEPP!H63+[1]PEPP!H201+[1]PEPP!H340+[1]PEPP!H478+[1]PEPP!H616+[1]PEPP!H753+[1]PEPP!H890+[1]PEPP!H1028+[1]PEPP!H1167+[1]PEPP!H1306+[1]PEPP!H1445+[1]PEPP!H1585+[1]PEPP!H1727+[1]PEPP!H1869+[1]PEPP!H2010</f>
        <v>0</v>
      </c>
      <c r="I63" s="323">
        <f>[1]PEPP!I63+[1]PEPP!I201+[1]PEPP!I340+[1]PEPP!I478+[1]PEPP!I616+[1]PEPP!I753+[1]PEPP!I890+[1]PEPP!I1028+[1]PEPP!I1167+[1]PEPP!I1306+[1]PEPP!I1445+[1]PEPP!I1585+[1]PEPP!I1727+[1]PEPP!I1869+[1]PEPP!I2010</f>
        <v>0</v>
      </c>
      <c r="J63" s="323">
        <f>[1]PEPP!J63+[1]PEPP!J201+[1]PEPP!J340+[1]PEPP!J478+[1]PEPP!J616+[1]PEPP!J753+[1]PEPP!J890+[1]PEPP!J1028+[1]PEPP!J1167+[1]PEPP!J1306+[1]PEPP!J1445+[1]PEPP!J1585+[1]PEPP!J1727+[1]PEPP!J1869+[1]PEPP!J2010</f>
        <v>0</v>
      </c>
      <c r="K63" s="323">
        <f>[1]PEPP!K63+[1]PEPP!K201+[1]PEPP!K340+[1]PEPP!K478+[1]PEPP!K616+[1]PEPP!K753+[1]PEPP!K890+[1]PEPP!K1028+[1]PEPP!K1167+[1]PEPP!K1306+[1]PEPP!K1445+[1]PEPP!K1585+[1]PEPP!K1727+[1]PEPP!K1869+[1]PEPP!K2010</f>
        <v>0</v>
      </c>
      <c r="L63" s="323">
        <f>[1]PEPP!L63+[1]PEPP!L201+[1]PEPP!L340+[1]PEPP!L478+[1]PEPP!L616+[1]PEPP!L753+[1]PEPP!L890+[1]PEPP!L1028+[1]PEPP!L1167+[1]PEPP!L1306+[1]PEPP!L1445+[1]PEPP!L1585+[1]PEPP!L1727+[1]PEPP!L1869+[1]PEPP!L2010</f>
        <v>0</v>
      </c>
      <c r="M63" s="323">
        <f>[1]PEPP!M63+[1]PEPP!M201+[1]PEPP!M340+[1]PEPP!M478+[1]PEPP!M616+[1]PEPP!M753+[1]PEPP!M890+[1]PEPP!M1028+[1]PEPP!M1167+[1]PEPP!M1306+[1]PEPP!M1445+[1]PEPP!M1585+[1]PEPP!M1727+[1]PEPP!M1869+[1]PEPP!M2010</f>
        <v>0</v>
      </c>
      <c r="N63" s="323">
        <f>[1]PEPP!N63+[1]PEPP!N201+[1]PEPP!N340+[1]PEPP!N478+[1]PEPP!N616+[1]PEPP!N753+[1]PEPP!N890+[1]PEPP!N1028+[1]PEPP!N1167+[1]PEPP!N1306+[1]PEPP!N1445+[1]PEPP!N1585+[1]PEPP!N1727+[1]PEPP!N1869+[1]PEPP!N2010</f>
        <v>0</v>
      </c>
      <c r="O63" s="323">
        <f>[1]PEPP!O63+[1]PEPP!O201+[1]PEPP!O340+[1]PEPP!O478+[1]PEPP!O616+[1]PEPP!O753+[1]PEPP!O890+[1]PEPP!O1028+[1]PEPP!O1167+[1]PEPP!O1306+[1]PEPP!O1445+[1]PEPP!O1585+[1]PEPP!O1727+[1]PEPP!O1869+[1]PEPP!O2010</f>
        <v>0</v>
      </c>
      <c r="P63" s="323">
        <f>[1]PEPP!P63+[1]PEPP!P201+[1]PEPP!P340+[1]PEPP!P478+[1]PEPP!P616+[1]PEPP!P753+[1]PEPP!P890+[1]PEPP!P1028+[1]PEPP!P1167+[1]PEPP!P1306+[1]PEPP!P1445+[1]PEPP!P1585+[1]PEPP!P1727+[1]PEPP!P1869+[1]PEPP!P2010</f>
        <v>0</v>
      </c>
      <c r="Q63" s="323">
        <f>[1]PEPP!Q63+[1]PEPP!Q201+[1]PEPP!Q340+[1]PEPP!Q478+[1]PEPP!Q616+[1]PEPP!Q753+[1]PEPP!Q890+[1]PEPP!Q1028+[1]PEPP!Q1167+[1]PEPP!Q1306+[1]PEPP!Q1445+[1]PEPP!Q1585+[1]PEPP!Q1727+[1]PEPP!Q1869+[1]PEPP!Q2010</f>
        <v>0</v>
      </c>
      <c r="R63" s="54"/>
      <c r="S63" s="54"/>
    </row>
    <row r="64" spans="1:19" ht="23.1" customHeight="1" x14ac:dyDescent="0.2">
      <c r="A64" s="338">
        <v>3300</v>
      </c>
      <c r="B64" s="339">
        <v>336</v>
      </c>
      <c r="C64" s="326">
        <v>33602</v>
      </c>
      <c r="D64" s="327" t="s">
        <v>533</v>
      </c>
      <c r="E64" s="322">
        <f t="shared" si="2"/>
        <v>0</v>
      </c>
      <c r="F64" s="323">
        <f>[1]PEPP!F64+[1]PEPP!F202+[1]PEPP!F341+[1]PEPP!F479+[1]PEPP!F617+[1]PEPP!F754+[1]PEPP!F891+[1]PEPP!F1029+[1]PEPP!F1168+[1]PEPP!F1307+[1]PEPP!F1446+[1]PEPP!F1586+[1]PEPP!F1728+[1]PEPP!F1870+[1]PEPP!F2011</f>
        <v>0</v>
      </c>
      <c r="G64" s="323">
        <f>[1]PEPP!G64+[1]PEPP!G202+[1]PEPP!G341+[1]PEPP!G479+[1]PEPP!G617+[1]PEPP!G754+[1]PEPP!G891+[1]PEPP!G1029+[1]PEPP!G1168+[1]PEPP!G1307+[1]PEPP!G1446+[1]PEPP!G1586+[1]PEPP!G1728+[1]PEPP!G1870+[1]PEPP!G2011</f>
        <v>0</v>
      </c>
      <c r="H64" s="323">
        <f>[1]PEPP!H64+[1]PEPP!H202+[1]PEPP!H341+[1]PEPP!H479+[1]PEPP!H617+[1]PEPP!H754+[1]PEPP!H891+[1]PEPP!H1029+[1]PEPP!H1168+[1]PEPP!H1307+[1]PEPP!H1446+[1]PEPP!H1586+[1]PEPP!H1728+[1]PEPP!H1870+[1]PEPP!H2011</f>
        <v>0</v>
      </c>
      <c r="I64" s="323">
        <f>[1]PEPP!I64+[1]PEPP!I202+[1]PEPP!I341+[1]PEPP!I479+[1]PEPP!I617+[1]PEPP!I754+[1]PEPP!I891+[1]PEPP!I1029+[1]PEPP!I1168+[1]PEPP!I1307+[1]PEPP!I1446+[1]PEPP!I1586+[1]PEPP!I1728+[1]PEPP!I1870+[1]PEPP!I2011</f>
        <v>0</v>
      </c>
      <c r="J64" s="323">
        <f>[1]PEPP!J64+[1]PEPP!J202+[1]PEPP!J341+[1]PEPP!J479+[1]PEPP!J617+[1]PEPP!J754+[1]PEPP!J891+[1]PEPP!J1029+[1]PEPP!J1168+[1]PEPP!J1307+[1]PEPP!J1446+[1]PEPP!J1586+[1]PEPP!J1728+[1]PEPP!J1870+[1]PEPP!J2011</f>
        <v>0</v>
      </c>
      <c r="K64" s="323">
        <f>[1]PEPP!K64+[1]PEPP!K202+[1]PEPP!K341+[1]PEPP!K479+[1]PEPP!K617+[1]PEPP!K754+[1]PEPP!K891+[1]PEPP!K1029+[1]PEPP!K1168+[1]PEPP!K1307+[1]PEPP!K1446+[1]PEPP!K1586+[1]PEPP!K1728+[1]PEPP!K1870+[1]PEPP!K2011</f>
        <v>0</v>
      </c>
      <c r="L64" s="323">
        <f>[1]PEPP!L64+[1]PEPP!L202+[1]PEPP!L341+[1]PEPP!L479+[1]PEPP!L617+[1]PEPP!L754+[1]PEPP!L891+[1]PEPP!L1029+[1]PEPP!L1168+[1]PEPP!L1307+[1]PEPP!L1446+[1]PEPP!L1586+[1]PEPP!L1728+[1]PEPP!L1870+[1]PEPP!L2011</f>
        <v>0</v>
      </c>
      <c r="M64" s="323">
        <f>[1]PEPP!M64+[1]PEPP!M202+[1]PEPP!M341+[1]PEPP!M479+[1]PEPP!M617+[1]PEPP!M754+[1]PEPP!M891+[1]PEPP!M1029+[1]PEPP!M1168+[1]PEPP!M1307+[1]PEPP!M1446+[1]PEPP!M1586+[1]PEPP!M1728+[1]PEPP!M1870+[1]PEPP!M2011</f>
        <v>0</v>
      </c>
      <c r="N64" s="323">
        <f>[1]PEPP!N64+[1]PEPP!N202+[1]PEPP!N341+[1]PEPP!N479+[1]PEPP!N617+[1]PEPP!N754+[1]PEPP!N891+[1]PEPP!N1029+[1]PEPP!N1168+[1]PEPP!N1307+[1]PEPP!N1446+[1]PEPP!N1586+[1]PEPP!N1728+[1]PEPP!N1870+[1]PEPP!N2011</f>
        <v>0</v>
      </c>
      <c r="O64" s="323">
        <f>[1]PEPP!O64+[1]PEPP!O202+[1]PEPP!O341+[1]PEPP!O479+[1]PEPP!O617+[1]PEPP!O754+[1]PEPP!O891+[1]PEPP!O1029+[1]PEPP!O1168+[1]PEPP!O1307+[1]PEPP!O1446+[1]PEPP!O1586+[1]PEPP!O1728+[1]PEPP!O1870+[1]PEPP!O2011</f>
        <v>0</v>
      </c>
      <c r="P64" s="323">
        <f>[1]PEPP!P64+[1]PEPP!P202+[1]PEPP!P341+[1]PEPP!P479+[1]PEPP!P617+[1]PEPP!P754+[1]PEPP!P891+[1]PEPP!P1029+[1]PEPP!P1168+[1]PEPP!P1307+[1]PEPP!P1446+[1]PEPP!P1586+[1]PEPP!P1728+[1]PEPP!P1870+[1]PEPP!P2011</f>
        <v>0</v>
      </c>
      <c r="Q64" s="323">
        <f>[1]PEPP!Q64+[1]PEPP!Q202+[1]PEPP!Q341+[1]PEPP!Q479+[1]PEPP!Q617+[1]PEPP!Q754+[1]PEPP!Q891+[1]PEPP!Q1029+[1]PEPP!Q1168+[1]PEPP!Q1307+[1]PEPP!Q1446+[1]PEPP!Q1586+[1]PEPP!Q1728+[1]PEPP!Q1870+[1]PEPP!Q2011</f>
        <v>0</v>
      </c>
      <c r="R64" s="54"/>
      <c r="S64" s="54"/>
    </row>
    <row r="65" spans="1:19" ht="23.1" customHeight="1" x14ac:dyDescent="0.2">
      <c r="A65" s="338">
        <v>3300</v>
      </c>
      <c r="B65" s="339">
        <v>336</v>
      </c>
      <c r="C65" s="326">
        <v>33603</v>
      </c>
      <c r="D65" s="328" t="s">
        <v>534</v>
      </c>
      <c r="E65" s="322">
        <f t="shared" si="2"/>
        <v>0</v>
      </c>
      <c r="F65" s="323">
        <f>[1]PEPP!F65+[1]PEPP!F203+[1]PEPP!F342+[1]PEPP!F480+[1]PEPP!F618+[1]PEPP!F755+[1]PEPP!F892+[1]PEPP!F1030+[1]PEPP!F1169+[1]PEPP!F1308+[1]PEPP!F1447+[1]PEPP!F1587+[1]PEPP!F1729+[1]PEPP!F1871+[1]PEPP!F2012</f>
        <v>0</v>
      </c>
      <c r="G65" s="323">
        <f>[1]PEPP!G65+[1]PEPP!G203+[1]PEPP!G342+[1]PEPP!G480+[1]PEPP!G618+[1]PEPP!G755+[1]PEPP!G892+[1]PEPP!G1030+[1]PEPP!G1169+[1]PEPP!G1308+[1]PEPP!G1447+[1]PEPP!G1587+[1]PEPP!G1729+[1]PEPP!G1871+[1]PEPP!G2012</f>
        <v>0</v>
      </c>
      <c r="H65" s="323">
        <f>[1]PEPP!H65+[1]PEPP!H203+[1]PEPP!H342+[1]PEPP!H480+[1]PEPP!H618+[1]PEPP!H755+[1]PEPP!H892+[1]PEPP!H1030+[1]PEPP!H1169+[1]PEPP!H1308+[1]PEPP!H1447+[1]PEPP!H1587+[1]PEPP!H1729+[1]PEPP!H1871+[1]PEPP!H2012</f>
        <v>0</v>
      </c>
      <c r="I65" s="323">
        <f>[1]PEPP!I65+[1]PEPP!I203+[1]PEPP!I342+[1]PEPP!I480+[1]PEPP!I618+[1]PEPP!I755+[1]PEPP!I892+[1]PEPP!I1030+[1]PEPP!I1169+[1]PEPP!I1308+[1]PEPP!I1447+[1]PEPP!I1587+[1]PEPP!I1729+[1]PEPP!I1871+[1]PEPP!I2012</f>
        <v>0</v>
      </c>
      <c r="J65" s="323">
        <f>[1]PEPP!J65+[1]PEPP!J203+[1]PEPP!J342+[1]PEPP!J480+[1]PEPP!J618+[1]PEPP!J755+[1]PEPP!J892+[1]PEPP!J1030+[1]PEPP!J1169+[1]PEPP!J1308+[1]PEPP!J1447+[1]PEPP!J1587+[1]PEPP!J1729+[1]PEPP!J1871+[1]PEPP!J2012</f>
        <v>0</v>
      </c>
      <c r="K65" s="323">
        <f>[1]PEPP!K65+[1]PEPP!K203+[1]PEPP!K342+[1]PEPP!K480+[1]PEPP!K618+[1]PEPP!K755+[1]PEPP!K892+[1]PEPP!K1030+[1]PEPP!K1169+[1]PEPP!K1308+[1]PEPP!K1447+[1]PEPP!K1587+[1]PEPP!K1729+[1]PEPP!K1871+[1]PEPP!K2012</f>
        <v>0</v>
      </c>
      <c r="L65" s="323">
        <f>[1]PEPP!L65+[1]PEPP!L203+[1]PEPP!L342+[1]PEPP!L480+[1]PEPP!L618+[1]PEPP!L755+[1]PEPP!L892+[1]PEPP!L1030+[1]PEPP!L1169+[1]PEPP!L1308+[1]PEPP!L1447+[1]PEPP!L1587+[1]PEPP!L1729+[1]PEPP!L1871+[1]PEPP!L2012</f>
        <v>0</v>
      </c>
      <c r="M65" s="323">
        <f>[1]PEPP!M65+[1]PEPP!M203+[1]PEPP!M342+[1]PEPP!M480+[1]PEPP!M618+[1]PEPP!M755+[1]PEPP!M892+[1]PEPP!M1030+[1]PEPP!M1169+[1]PEPP!M1308+[1]PEPP!M1447+[1]PEPP!M1587+[1]PEPP!M1729+[1]PEPP!M1871+[1]PEPP!M2012</f>
        <v>0</v>
      </c>
      <c r="N65" s="323">
        <f>[1]PEPP!N65+[1]PEPP!N203+[1]PEPP!N342+[1]PEPP!N480+[1]PEPP!N618+[1]PEPP!N755+[1]PEPP!N892+[1]PEPP!N1030+[1]PEPP!N1169+[1]PEPP!N1308+[1]PEPP!N1447+[1]PEPP!N1587+[1]PEPP!N1729+[1]PEPP!N1871+[1]PEPP!N2012</f>
        <v>0</v>
      </c>
      <c r="O65" s="323">
        <f>[1]PEPP!O65+[1]PEPP!O203+[1]PEPP!O342+[1]PEPP!O480+[1]PEPP!O618+[1]PEPP!O755+[1]PEPP!O892+[1]PEPP!O1030+[1]PEPP!O1169+[1]PEPP!O1308+[1]PEPP!O1447+[1]PEPP!O1587+[1]PEPP!O1729+[1]PEPP!O1871+[1]PEPP!O2012</f>
        <v>0</v>
      </c>
      <c r="P65" s="323">
        <f>[1]PEPP!P65+[1]PEPP!P203+[1]PEPP!P342+[1]PEPP!P480+[1]PEPP!P618+[1]PEPP!P755+[1]PEPP!P892+[1]PEPP!P1030+[1]PEPP!P1169+[1]PEPP!P1308+[1]PEPP!P1447+[1]PEPP!P1587+[1]PEPP!P1729+[1]PEPP!P1871+[1]PEPP!P2012</f>
        <v>0</v>
      </c>
      <c r="Q65" s="323">
        <f>[1]PEPP!Q65+[1]PEPP!Q203+[1]PEPP!Q342+[1]PEPP!Q480+[1]PEPP!Q618+[1]PEPP!Q755+[1]PEPP!Q892+[1]PEPP!Q1030+[1]PEPP!Q1169+[1]PEPP!Q1308+[1]PEPP!Q1447+[1]PEPP!Q1587+[1]PEPP!Q1729+[1]PEPP!Q1871+[1]PEPP!Q2012</f>
        <v>0</v>
      </c>
      <c r="R65" s="54"/>
      <c r="S65" s="54"/>
    </row>
    <row r="66" spans="1:19" ht="23.1" customHeight="1" x14ac:dyDescent="0.2">
      <c r="A66" s="338">
        <v>3300</v>
      </c>
      <c r="B66" s="339">
        <v>336</v>
      </c>
      <c r="C66" s="326">
        <v>33604</v>
      </c>
      <c r="D66" s="328" t="s">
        <v>535</v>
      </c>
      <c r="E66" s="322">
        <f t="shared" si="2"/>
        <v>0</v>
      </c>
      <c r="F66" s="323">
        <f>[1]PEPP!F66+[1]PEPP!F204+[1]PEPP!F343+[1]PEPP!F481+[1]PEPP!F619+[1]PEPP!F756+[1]PEPP!F893+[1]PEPP!F1031+[1]PEPP!F1170+[1]PEPP!F1309+[1]PEPP!F1448+[1]PEPP!F1588+[1]PEPP!F1730+[1]PEPP!F1872+[1]PEPP!F2013</f>
        <v>0</v>
      </c>
      <c r="G66" s="323">
        <f>[1]PEPP!G66+[1]PEPP!G204+[1]PEPP!G343+[1]PEPP!G481+[1]PEPP!G619+[1]PEPP!G756+[1]PEPP!G893+[1]PEPP!G1031+[1]PEPP!G1170+[1]PEPP!G1309+[1]PEPP!G1448+[1]PEPP!G1588+[1]PEPP!G1730+[1]PEPP!G1872+[1]PEPP!G2013</f>
        <v>0</v>
      </c>
      <c r="H66" s="323">
        <f>[1]PEPP!H66+[1]PEPP!H204+[1]PEPP!H343+[1]PEPP!H481+[1]PEPP!H619+[1]PEPP!H756+[1]PEPP!H893+[1]PEPP!H1031+[1]PEPP!H1170+[1]PEPP!H1309+[1]PEPP!H1448+[1]PEPP!H1588+[1]PEPP!H1730+[1]PEPP!H1872+[1]PEPP!H2013</f>
        <v>0</v>
      </c>
      <c r="I66" s="323">
        <f>[1]PEPP!I66+[1]PEPP!I204+[1]PEPP!I343+[1]PEPP!I481+[1]PEPP!I619+[1]PEPP!I756+[1]PEPP!I893+[1]PEPP!I1031+[1]PEPP!I1170+[1]PEPP!I1309+[1]PEPP!I1448+[1]PEPP!I1588+[1]PEPP!I1730+[1]PEPP!I1872+[1]PEPP!I2013</f>
        <v>0</v>
      </c>
      <c r="J66" s="323">
        <f>[1]PEPP!J66+[1]PEPP!J204+[1]PEPP!J343+[1]PEPP!J481+[1]PEPP!J619+[1]PEPP!J756+[1]PEPP!J893+[1]PEPP!J1031+[1]PEPP!J1170+[1]PEPP!J1309+[1]PEPP!J1448+[1]PEPP!J1588+[1]PEPP!J1730+[1]PEPP!J1872+[1]PEPP!J2013</f>
        <v>0</v>
      </c>
      <c r="K66" s="323">
        <f>[1]PEPP!K66+[1]PEPP!K204+[1]PEPP!K343+[1]PEPP!K481+[1]PEPP!K619+[1]PEPP!K756+[1]PEPP!K893+[1]PEPP!K1031+[1]PEPP!K1170+[1]PEPP!K1309+[1]PEPP!K1448+[1]PEPP!K1588+[1]PEPP!K1730+[1]PEPP!K1872+[1]PEPP!K2013</f>
        <v>0</v>
      </c>
      <c r="L66" s="323">
        <f>[1]PEPP!L66+[1]PEPP!L204+[1]PEPP!L343+[1]PEPP!L481+[1]PEPP!L619+[1]PEPP!L756+[1]PEPP!L893+[1]PEPP!L1031+[1]PEPP!L1170+[1]PEPP!L1309+[1]PEPP!L1448+[1]PEPP!L1588+[1]PEPP!L1730+[1]PEPP!L1872+[1]PEPP!L2013</f>
        <v>0</v>
      </c>
      <c r="M66" s="323">
        <f>[1]PEPP!M66+[1]PEPP!M204+[1]PEPP!M343+[1]PEPP!M481+[1]PEPP!M619+[1]PEPP!M756+[1]PEPP!M893+[1]PEPP!M1031+[1]PEPP!M1170+[1]PEPP!M1309+[1]PEPP!M1448+[1]PEPP!M1588+[1]PEPP!M1730+[1]PEPP!M1872+[1]PEPP!M2013</f>
        <v>0</v>
      </c>
      <c r="N66" s="323">
        <f>[1]PEPP!N66+[1]PEPP!N204+[1]PEPP!N343+[1]PEPP!N481+[1]PEPP!N619+[1]PEPP!N756+[1]PEPP!N893+[1]PEPP!N1031+[1]PEPP!N1170+[1]PEPP!N1309+[1]PEPP!N1448+[1]PEPP!N1588+[1]PEPP!N1730+[1]PEPP!N1872+[1]PEPP!N2013</f>
        <v>0</v>
      </c>
      <c r="O66" s="323">
        <f>[1]PEPP!O66+[1]PEPP!O204+[1]PEPP!O343+[1]PEPP!O481+[1]PEPP!O619+[1]PEPP!O756+[1]PEPP!O893+[1]PEPP!O1031+[1]PEPP!O1170+[1]PEPP!O1309+[1]PEPP!O1448+[1]PEPP!O1588+[1]PEPP!O1730+[1]PEPP!O1872+[1]PEPP!O2013</f>
        <v>0</v>
      </c>
      <c r="P66" s="323">
        <f>[1]PEPP!P66+[1]PEPP!P204+[1]PEPP!P343+[1]PEPP!P481+[1]PEPP!P619+[1]PEPP!P756+[1]PEPP!P893+[1]PEPP!P1031+[1]PEPP!P1170+[1]PEPP!P1309+[1]PEPP!P1448+[1]PEPP!P1588+[1]PEPP!P1730+[1]PEPP!P1872+[1]PEPP!P2013</f>
        <v>0</v>
      </c>
      <c r="Q66" s="323">
        <f>[1]PEPP!Q66+[1]PEPP!Q204+[1]PEPP!Q343+[1]PEPP!Q481+[1]PEPP!Q619+[1]PEPP!Q756+[1]PEPP!Q893+[1]PEPP!Q1031+[1]PEPP!Q1170+[1]PEPP!Q1309+[1]PEPP!Q1448+[1]PEPP!Q1588+[1]PEPP!Q1730+[1]PEPP!Q1872+[1]PEPP!Q2013</f>
        <v>0</v>
      </c>
      <c r="R66" s="54"/>
      <c r="S66" s="54"/>
    </row>
    <row r="67" spans="1:19" ht="23.1" customHeight="1" x14ac:dyDescent="0.2">
      <c r="A67" s="338">
        <v>3400</v>
      </c>
      <c r="B67" s="339">
        <v>341</v>
      </c>
      <c r="C67" s="326">
        <v>34101</v>
      </c>
      <c r="D67" s="327" t="s">
        <v>536</v>
      </c>
      <c r="E67" s="322">
        <f t="shared" si="2"/>
        <v>0</v>
      </c>
      <c r="F67" s="323">
        <f>[1]PEPP!F67+[1]PEPP!F205+[1]PEPP!F344+[1]PEPP!F482+[1]PEPP!F620+[1]PEPP!F757+[1]PEPP!F894+[1]PEPP!F1032+[1]PEPP!F1171+[1]PEPP!F1310+[1]PEPP!F1449+[1]PEPP!F1589+[1]PEPP!F1731+[1]PEPP!F1873+[1]PEPP!F2014</f>
        <v>0</v>
      </c>
      <c r="G67" s="323">
        <f>[1]PEPP!G67+[1]PEPP!G205+[1]PEPP!G344+[1]PEPP!G482+[1]PEPP!G620+[1]PEPP!G757+[1]PEPP!G894+[1]PEPP!G1032+[1]PEPP!G1171+[1]PEPP!G1310+[1]PEPP!G1449+[1]PEPP!G1589+[1]PEPP!G1731+[1]PEPP!G1873+[1]PEPP!G2014</f>
        <v>0</v>
      </c>
      <c r="H67" s="323">
        <f>[1]PEPP!H67+[1]PEPP!H205+[1]PEPP!H344+[1]PEPP!H482+[1]PEPP!H620+[1]PEPP!H757+[1]PEPP!H894+[1]PEPP!H1032+[1]PEPP!H1171+[1]PEPP!H1310+[1]PEPP!H1449+[1]PEPP!H1589+[1]PEPP!H1731+[1]PEPP!H1873+[1]PEPP!H2014</f>
        <v>0</v>
      </c>
      <c r="I67" s="323">
        <f>[1]PEPP!I67+[1]PEPP!I205+[1]PEPP!I344+[1]PEPP!I482+[1]PEPP!I620+[1]PEPP!I757+[1]PEPP!I894+[1]PEPP!I1032+[1]PEPP!I1171+[1]PEPP!I1310+[1]PEPP!I1449+[1]PEPP!I1589+[1]PEPP!I1731+[1]PEPP!I1873+[1]PEPP!I2014</f>
        <v>0</v>
      </c>
      <c r="J67" s="323">
        <f>[1]PEPP!J67+[1]PEPP!J205+[1]PEPP!J344+[1]PEPP!J482+[1]PEPP!J620+[1]PEPP!J757+[1]PEPP!J894+[1]PEPP!J1032+[1]PEPP!J1171+[1]PEPP!J1310+[1]PEPP!J1449+[1]PEPP!J1589+[1]PEPP!J1731+[1]PEPP!J1873+[1]PEPP!J2014</f>
        <v>0</v>
      </c>
      <c r="K67" s="323">
        <f>[1]PEPP!K67+[1]PEPP!K205+[1]PEPP!K344+[1]PEPP!K482+[1]PEPP!K620+[1]PEPP!K757+[1]PEPP!K894+[1]PEPP!K1032+[1]PEPP!K1171+[1]PEPP!K1310+[1]PEPP!K1449+[1]PEPP!K1589+[1]PEPP!K1731+[1]PEPP!K1873+[1]PEPP!K2014</f>
        <v>0</v>
      </c>
      <c r="L67" s="323">
        <f>[1]PEPP!L67+[1]PEPP!L205+[1]PEPP!L344+[1]PEPP!L482+[1]PEPP!L620+[1]PEPP!L757+[1]PEPP!L894+[1]PEPP!L1032+[1]PEPP!L1171+[1]PEPP!L1310+[1]PEPP!L1449+[1]PEPP!L1589+[1]PEPP!L1731+[1]PEPP!L1873+[1]PEPP!L2014</f>
        <v>0</v>
      </c>
      <c r="M67" s="323">
        <f>[1]PEPP!M67+[1]PEPP!M205+[1]PEPP!M344+[1]PEPP!M482+[1]PEPP!M620+[1]PEPP!M757+[1]PEPP!M894+[1]PEPP!M1032+[1]PEPP!M1171+[1]PEPP!M1310+[1]PEPP!M1449+[1]PEPP!M1589+[1]PEPP!M1731+[1]PEPP!M1873+[1]PEPP!M2014</f>
        <v>0</v>
      </c>
      <c r="N67" s="323">
        <f>[1]PEPP!N67+[1]PEPP!N205+[1]PEPP!N344+[1]PEPP!N482+[1]PEPP!N620+[1]PEPP!N757+[1]PEPP!N894+[1]PEPP!N1032+[1]PEPP!N1171+[1]PEPP!N1310+[1]PEPP!N1449+[1]PEPP!N1589+[1]PEPP!N1731+[1]PEPP!N1873+[1]PEPP!N2014</f>
        <v>0</v>
      </c>
      <c r="O67" s="323">
        <f>[1]PEPP!O67+[1]PEPP!O205+[1]PEPP!O344+[1]PEPP!O482+[1]PEPP!O620+[1]PEPP!O757+[1]PEPP!O894+[1]PEPP!O1032+[1]PEPP!O1171+[1]PEPP!O1310+[1]PEPP!O1449+[1]PEPP!O1589+[1]PEPP!O1731+[1]PEPP!O1873+[1]PEPP!O2014</f>
        <v>0</v>
      </c>
      <c r="P67" s="323">
        <f>[1]PEPP!P67+[1]PEPP!P205+[1]PEPP!P344+[1]PEPP!P482+[1]PEPP!P620+[1]PEPP!P757+[1]PEPP!P894+[1]PEPP!P1032+[1]PEPP!P1171+[1]PEPP!P1310+[1]PEPP!P1449+[1]PEPP!P1589+[1]PEPP!P1731+[1]PEPP!P1873+[1]PEPP!P2014</f>
        <v>0</v>
      </c>
      <c r="Q67" s="323">
        <f>[1]PEPP!Q67+[1]PEPP!Q205+[1]PEPP!Q344+[1]PEPP!Q482+[1]PEPP!Q620+[1]PEPP!Q757+[1]PEPP!Q894+[1]PEPP!Q1032+[1]PEPP!Q1171+[1]PEPP!Q1310+[1]PEPP!Q1449+[1]PEPP!Q1589+[1]PEPP!Q1731+[1]PEPP!Q1873+[1]PEPP!Q2014</f>
        <v>0</v>
      </c>
      <c r="R67" s="54"/>
      <c r="S67" s="54"/>
    </row>
    <row r="68" spans="1:19" ht="23.1" customHeight="1" x14ac:dyDescent="0.2">
      <c r="A68" s="338">
        <v>3400</v>
      </c>
      <c r="B68" s="339">
        <v>341</v>
      </c>
      <c r="C68" s="326">
        <v>34101</v>
      </c>
      <c r="D68" s="327" t="s">
        <v>536</v>
      </c>
      <c r="E68" s="322">
        <f t="shared" si="2"/>
        <v>0</v>
      </c>
      <c r="F68" s="323">
        <f>[1]PEPP!F68+[1]PEPP!F206+[1]PEPP!F345+[1]PEPP!F483+[1]PEPP!F621+[1]PEPP!F758+[1]PEPP!F895+[1]PEPP!F1033+[1]PEPP!F1172+[1]PEPP!F1311+[1]PEPP!F1450+[1]PEPP!F1590+[1]PEPP!F1732+[1]PEPP!F1874+[1]PEPP!F2015</f>
        <v>0</v>
      </c>
      <c r="G68" s="323">
        <f>[1]PEPP!G68+[1]PEPP!G206+[1]PEPP!G345+[1]PEPP!G483+[1]PEPP!G621+[1]PEPP!G758+[1]PEPP!G895+[1]PEPP!G1033+[1]PEPP!G1172+[1]PEPP!G1311+[1]PEPP!G1450+[1]PEPP!G1590+[1]PEPP!G1732+[1]PEPP!G1874+[1]PEPP!G2015</f>
        <v>0</v>
      </c>
      <c r="H68" s="323">
        <f>[1]PEPP!H68+[1]PEPP!H206+[1]PEPP!H345+[1]PEPP!H483+[1]PEPP!H621+[1]PEPP!H758+[1]PEPP!H895+[1]PEPP!H1033+[1]PEPP!H1172+[1]PEPP!H1311+[1]PEPP!H1450+[1]PEPP!H1590+[1]PEPP!H1732+[1]PEPP!H1874+[1]PEPP!H2015</f>
        <v>0</v>
      </c>
      <c r="I68" s="323">
        <f>[1]PEPP!I68+[1]PEPP!I206+[1]PEPP!I345+[1]PEPP!I483+[1]PEPP!I621+[1]PEPP!I758+[1]PEPP!I895+[1]PEPP!I1033+[1]PEPP!I1172+[1]PEPP!I1311+[1]PEPP!I1450+[1]PEPP!I1590+[1]PEPP!I1732+[1]PEPP!I1874+[1]PEPP!I2015</f>
        <v>0</v>
      </c>
      <c r="J68" s="323">
        <f>[1]PEPP!J68+[1]PEPP!J206+[1]PEPP!J345+[1]PEPP!J483+[1]PEPP!J621+[1]PEPP!J758+[1]PEPP!J895+[1]PEPP!J1033+[1]PEPP!J1172+[1]PEPP!J1311+[1]PEPP!J1450+[1]PEPP!J1590+[1]PEPP!J1732+[1]PEPP!J1874+[1]PEPP!J2015</f>
        <v>0</v>
      </c>
      <c r="K68" s="323">
        <f>[1]PEPP!K68+[1]PEPP!K206+[1]PEPP!K345+[1]PEPP!K483+[1]PEPP!K621+[1]PEPP!K758+[1]PEPP!K895+[1]PEPP!K1033+[1]PEPP!K1172+[1]PEPP!K1311+[1]PEPP!K1450+[1]PEPP!K1590+[1]PEPP!K1732+[1]PEPP!K1874+[1]PEPP!K2015</f>
        <v>0</v>
      </c>
      <c r="L68" s="323">
        <f>[1]PEPP!L68+[1]PEPP!L206+[1]PEPP!L345+[1]PEPP!L483+[1]PEPP!L621+[1]PEPP!L758+[1]PEPP!L895+[1]PEPP!L1033+[1]PEPP!L1172+[1]PEPP!L1311+[1]PEPP!L1450+[1]PEPP!L1590+[1]PEPP!L1732+[1]PEPP!L1874+[1]PEPP!L2015</f>
        <v>0</v>
      </c>
      <c r="M68" s="323">
        <f>[1]PEPP!M68+[1]PEPP!M206+[1]PEPP!M345+[1]PEPP!M483+[1]PEPP!M621+[1]PEPP!M758+[1]PEPP!M895+[1]PEPP!M1033+[1]PEPP!M1172+[1]PEPP!M1311+[1]PEPP!M1450+[1]PEPP!M1590+[1]PEPP!M1732+[1]PEPP!M1874+[1]PEPP!M2015</f>
        <v>0</v>
      </c>
      <c r="N68" s="323">
        <f>[1]PEPP!N68+[1]PEPP!N206+[1]PEPP!N345+[1]PEPP!N483+[1]PEPP!N621+[1]PEPP!N758+[1]PEPP!N895+[1]PEPP!N1033+[1]PEPP!N1172+[1]PEPP!N1311+[1]PEPP!N1450+[1]PEPP!N1590+[1]PEPP!N1732+[1]PEPP!N1874+[1]PEPP!N2015</f>
        <v>0</v>
      </c>
      <c r="O68" s="323">
        <f>[1]PEPP!O68+[1]PEPP!O206+[1]PEPP!O345+[1]PEPP!O483+[1]PEPP!O621+[1]PEPP!O758+[1]PEPP!O895+[1]PEPP!O1033+[1]PEPP!O1172+[1]PEPP!O1311+[1]PEPP!O1450+[1]PEPP!O1590+[1]PEPP!O1732+[1]PEPP!O1874+[1]PEPP!O2015</f>
        <v>0</v>
      </c>
      <c r="P68" s="323">
        <f>[1]PEPP!P68+[1]PEPP!P206+[1]PEPP!P345+[1]PEPP!P483+[1]PEPP!P621+[1]PEPP!P758+[1]PEPP!P895+[1]PEPP!P1033+[1]PEPP!P1172+[1]PEPP!P1311+[1]PEPP!P1450+[1]PEPP!P1590+[1]PEPP!P1732+[1]PEPP!P1874+[1]PEPP!P2015</f>
        <v>0</v>
      </c>
      <c r="Q68" s="323">
        <f>[1]PEPP!Q68+[1]PEPP!Q206+[1]PEPP!Q345+[1]PEPP!Q483+[1]PEPP!Q621+[1]PEPP!Q758+[1]PEPP!Q895+[1]PEPP!Q1033+[1]PEPP!Q1172+[1]PEPP!Q1311+[1]PEPP!Q1450+[1]PEPP!Q1590+[1]PEPP!Q1732+[1]PEPP!Q1874+[1]PEPP!Q2015</f>
        <v>0</v>
      </c>
      <c r="R68" s="54"/>
      <c r="S68" s="54"/>
    </row>
    <row r="69" spans="1:19" ht="23.1" customHeight="1" x14ac:dyDescent="0.2">
      <c r="A69" s="338">
        <v>3400</v>
      </c>
      <c r="B69" s="339">
        <v>341</v>
      </c>
      <c r="C69" s="326">
        <v>34102</v>
      </c>
      <c r="D69" s="327" t="s">
        <v>537</v>
      </c>
      <c r="E69" s="322">
        <f>SUM(F69:Q69)</f>
        <v>25219.149999999998</v>
      </c>
      <c r="F69" s="323">
        <f>[1]PEPP!F69+[1]PEPP!F207+[1]PEPP!F346+[1]PEPP!F484+[1]PEPP!F622+[1]PEPP!F759+[1]PEPP!F896+[1]PEPP!F1034+[1]PEPP!F1173+[1]PEPP!F1312+[1]PEPP!F1451+[1]PEPP!F1591+[1]PEPP!F1733+[1]PEPP!F1875+[1]PEPP!F2016</f>
        <v>2068.21</v>
      </c>
      <c r="G69" s="323">
        <f>[1]PEPP!G69+[1]PEPP!G207+[1]PEPP!G346+[1]PEPP!G484+[1]PEPP!G622+[1]PEPP!G759+[1]PEPP!G896+[1]PEPP!G1034+[1]PEPP!G1173+[1]PEPP!G1312+[1]PEPP!G1451+[1]PEPP!G1591+[1]PEPP!G1733+[1]PEPP!G1875+[1]PEPP!G2016</f>
        <v>2902.35</v>
      </c>
      <c r="H69" s="323">
        <f>[1]PEPP!H69+[1]PEPP!H207+[1]PEPP!H346+[1]PEPP!H484+[1]PEPP!H622+[1]PEPP!H759+[1]PEPP!H896+[1]PEPP!H1034+[1]PEPP!H1173+[1]PEPP!H1312+[1]PEPP!H1451+[1]PEPP!H1591+[1]PEPP!H1733+[1]PEPP!H1875+[1]PEPP!H2016</f>
        <v>2293.6799999999998</v>
      </c>
      <c r="I69" s="323">
        <f>[1]PEPP!I69+[1]PEPP!I207+[1]PEPP!I346+[1]PEPP!I484+[1]PEPP!I622+[1]PEPP!I759+[1]PEPP!I896+[1]PEPP!I1034+[1]PEPP!I1173+[1]PEPP!I1312+[1]PEPP!I1451+[1]PEPP!I1591+[1]PEPP!I1733+[1]PEPP!I1875+[1]PEPP!I2016</f>
        <v>1879.52</v>
      </c>
      <c r="J69" s="323">
        <f>[1]PEPP!J69+[1]PEPP!J207+[1]PEPP!J346+[1]PEPP!J484+[1]PEPP!J622+[1]PEPP!J759+[1]PEPP!J896+[1]PEPP!J1034+[1]PEPP!J1173+[1]PEPP!J1312+[1]PEPP!J1451+[1]PEPP!J1591+[1]PEPP!J1733+[1]PEPP!J1875+[1]PEPP!J2016</f>
        <v>2196.2400000000002</v>
      </c>
      <c r="K69" s="323">
        <f>[1]PEPP!K69+[1]PEPP!K207+[1]PEPP!K346+[1]PEPP!K484+[1]PEPP!K622+[1]PEPP!K759+[1]PEPP!K896+[1]PEPP!K1034+[1]PEPP!K1173+[1]PEPP!K1312+[1]PEPP!K1451+[1]PEPP!K1591+[1]PEPP!K1733+[1]PEPP!K1875+[1]PEPP!K2016</f>
        <v>1755.44</v>
      </c>
      <c r="L69" s="323">
        <f>[1]PEPP!L69+[1]PEPP!L207+[1]PEPP!L346+[1]PEPP!L484+[1]PEPP!L622+[1]PEPP!L759+[1]PEPP!L896+[1]PEPP!L1034+[1]PEPP!L1173+[1]PEPP!L1312+[1]PEPP!L1451+[1]PEPP!L1591+[1]PEPP!L1733+[1]PEPP!L1875+[1]PEPP!L2016</f>
        <v>2534.9700000000003</v>
      </c>
      <c r="M69" s="323">
        <f>[1]PEPP!M69+[1]PEPP!M207+[1]PEPP!M346+[1]PEPP!M484+[1]PEPP!M622+[1]PEPP!M759+[1]PEPP!M896+[1]PEPP!M1034+[1]PEPP!M1173+[1]PEPP!M1312+[1]PEPP!M1451+[1]PEPP!M1591+[1]PEPP!M1733+[1]PEPP!M1875+[1]PEPP!M2016</f>
        <v>1701.64</v>
      </c>
      <c r="N69" s="323">
        <f>[1]PEPP!N69+[1]PEPP!N207+[1]PEPP!N346+[1]PEPP!N484+[1]PEPP!N622+[1]PEPP!N759+[1]PEPP!N896+[1]PEPP!N1034+[1]PEPP!N1173+[1]PEPP!N1312+[1]PEPP!N1451+[1]PEPP!N1591+[1]PEPP!N1733+[1]PEPP!N1875+[1]PEPP!N2016</f>
        <v>1944.01</v>
      </c>
      <c r="O69" s="323">
        <f>[1]PEPP!O69+[1]PEPP!O207+[1]PEPP!O346+[1]PEPP!O484+[1]PEPP!O622+[1]PEPP!O759+[1]PEPP!O896+[1]PEPP!O1034+[1]PEPP!O1173+[1]PEPP!O1312+[1]PEPP!O1451+[1]PEPP!O1591+[1]PEPP!O1733+[1]PEPP!O1875+[1]PEPP!O2016</f>
        <v>1627</v>
      </c>
      <c r="P69" s="323">
        <f>[1]PEPP!P69+[1]PEPP!P207+[1]PEPP!P346+[1]PEPP!P484+[1]PEPP!P622+[1]PEPP!P759+[1]PEPP!P896+[1]PEPP!P1034+[1]PEPP!P1173+[1]PEPP!P1312+[1]PEPP!P1451+[1]PEPP!P1591+[1]PEPP!P1733+[1]PEPP!P1875+[1]PEPP!P2016</f>
        <v>2257.6799999999998</v>
      </c>
      <c r="Q69" s="323">
        <f>[1]PEPP!Q69+[1]PEPP!Q207+[1]PEPP!Q346+[1]PEPP!Q484+[1]PEPP!Q622+[1]PEPP!Q759+[1]PEPP!Q896+[1]PEPP!Q1034+[1]PEPP!Q1173+[1]PEPP!Q1312+[1]PEPP!Q1451+[1]PEPP!Q1591+[1]PEPP!Q1733+[1]PEPP!Q1875+[1]PEPP!Q2016</f>
        <v>2058.41</v>
      </c>
      <c r="R69" s="54"/>
      <c r="S69" s="54"/>
    </row>
    <row r="70" spans="1:19" ht="23.1" customHeight="1" x14ac:dyDescent="0.2">
      <c r="A70" s="338">
        <v>3400</v>
      </c>
      <c r="B70" s="339">
        <v>345</v>
      </c>
      <c r="C70" s="326">
        <v>34501</v>
      </c>
      <c r="D70" s="327" t="s">
        <v>538</v>
      </c>
      <c r="E70" s="322">
        <f>SUM(F70:Q70)</f>
        <v>75000</v>
      </c>
      <c r="F70" s="323">
        <f>[1]PEPP!F70+[1]PEPP!F208+[1]PEPP!F347+[1]PEPP!F485+[1]PEPP!F623+[1]PEPP!F760+[1]PEPP!F897+[1]PEPP!F1035+[1]PEPP!F1174+[1]PEPP!F1313+[1]PEPP!F1452+[1]PEPP!F1592+[1]PEPP!F1734+[1]PEPP!F1876+[1]PEPP!F2017</f>
        <v>15000</v>
      </c>
      <c r="G70" s="323">
        <f>[1]PEPP!G70+[1]PEPP!G208+[1]PEPP!G347+[1]PEPP!G485+[1]PEPP!G623+[1]PEPP!G760+[1]PEPP!G897+[1]PEPP!G1035+[1]PEPP!G1174+[1]PEPP!G1313+[1]PEPP!G1452+[1]PEPP!G1592+[1]PEPP!G1734+[1]PEPP!G1876+[1]PEPP!G2017</f>
        <v>15000</v>
      </c>
      <c r="H70" s="323">
        <f>[1]PEPP!H70+[1]PEPP!H208+[1]PEPP!H347+[1]PEPP!H485+[1]PEPP!H623+[1]PEPP!H760+[1]PEPP!H897+[1]PEPP!H1035+[1]PEPP!H1174+[1]PEPP!H1313+[1]PEPP!H1452+[1]PEPP!H1592+[1]PEPP!H1734+[1]PEPP!H1876+[1]PEPP!H2017</f>
        <v>15000</v>
      </c>
      <c r="I70" s="323">
        <f>[1]PEPP!I70+[1]PEPP!I208+[1]PEPP!I347+[1]PEPP!I485+[1]PEPP!I623+[1]PEPP!I760+[1]PEPP!I897+[1]PEPP!I1035+[1]PEPP!I1174+[1]PEPP!I1313+[1]PEPP!I1452+[1]PEPP!I1592+[1]PEPP!I1734+[1]PEPP!I1876+[1]PEPP!I2017</f>
        <v>15000</v>
      </c>
      <c r="J70" s="323">
        <f>[1]PEPP!J70+[1]PEPP!J208+[1]PEPP!J347+[1]PEPP!J485+[1]PEPP!J623+[1]PEPP!J760+[1]PEPP!J897+[1]PEPP!J1035+[1]PEPP!J1174+[1]PEPP!J1313+[1]PEPP!J1452+[1]PEPP!J1592+[1]PEPP!J1734+[1]PEPP!J1876+[1]PEPP!J2017</f>
        <v>0</v>
      </c>
      <c r="K70" s="323">
        <f>[1]PEPP!K70+[1]PEPP!K208+[1]PEPP!K347+[1]PEPP!K485+[1]PEPP!K623+[1]PEPP!K760+[1]PEPP!K897+[1]PEPP!K1035+[1]PEPP!K1174+[1]PEPP!K1313+[1]PEPP!K1452+[1]PEPP!K1592+[1]PEPP!K1734+[1]PEPP!K1876+[1]PEPP!K2017</f>
        <v>0</v>
      </c>
      <c r="L70" s="323">
        <f>[1]PEPP!L70+[1]PEPP!L208+[1]PEPP!L347+[1]PEPP!L485+[1]PEPP!L623+[1]PEPP!L760+[1]PEPP!L897+[1]PEPP!L1035+[1]PEPP!L1174+[1]PEPP!L1313+[1]PEPP!L1452+[1]PEPP!L1592+[1]PEPP!L1734+[1]PEPP!L1876+[1]PEPP!L2017</f>
        <v>0</v>
      </c>
      <c r="M70" s="323">
        <f>[1]PEPP!M70+[1]PEPP!M208+[1]PEPP!M347+[1]PEPP!M485+[1]PEPP!M623+[1]PEPP!M760+[1]PEPP!M897+[1]PEPP!M1035+[1]PEPP!M1174+[1]PEPP!M1313+[1]PEPP!M1452+[1]PEPP!M1592+[1]PEPP!M1734+[1]PEPP!M1876+[1]PEPP!M2017</f>
        <v>0</v>
      </c>
      <c r="N70" s="323">
        <f>[1]PEPP!N70+[1]PEPP!N208+[1]PEPP!N347+[1]PEPP!N485+[1]PEPP!N623+[1]PEPP!N760+[1]PEPP!N897+[1]PEPP!N1035+[1]PEPP!N1174+[1]PEPP!N1313+[1]PEPP!N1452+[1]PEPP!N1592+[1]PEPP!N1734+[1]PEPP!N1876+[1]PEPP!N2017</f>
        <v>0</v>
      </c>
      <c r="O70" s="323">
        <f>[1]PEPP!O70+[1]PEPP!O208+[1]PEPP!O347+[1]PEPP!O485+[1]PEPP!O623+[1]PEPP!O760+[1]PEPP!O897+[1]PEPP!O1035+[1]PEPP!O1174+[1]PEPP!O1313+[1]PEPP!O1452+[1]PEPP!O1592+[1]PEPP!O1734+[1]PEPP!O1876+[1]PEPP!O2017</f>
        <v>15000</v>
      </c>
      <c r="P70" s="323">
        <f>[1]PEPP!P70+[1]PEPP!P208+[1]PEPP!P347+[1]PEPP!P485+[1]PEPP!P623+[1]PEPP!P760+[1]PEPP!P897+[1]PEPP!P1035+[1]PEPP!P1174+[1]PEPP!P1313+[1]PEPP!P1452+[1]PEPP!P1592+[1]PEPP!P1734+[1]PEPP!P1876+[1]PEPP!P2017</f>
        <v>0</v>
      </c>
      <c r="Q70" s="323">
        <f>[1]PEPP!Q70+[1]PEPP!Q208+[1]PEPP!Q347+[1]PEPP!Q485+[1]PEPP!Q623+[1]PEPP!Q760+[1]PEPP!Q897+[1]PEPP!Q1035+[1]PEPP!Q1174+[1]PEPP!Q1313+[1]PEPP!Q1452+[1]PEPP!Q1592+[1]PEPP!Q1734+[1]PEPP!Q1876+[1]PEPP!Q2017</f>
        <v>0</v>
      </c>
      <c r="R70" s="54"/>
      <c r="S70" s="54"/>
    </row>
    <row r="71" spans="1:19" ht="23.1" customHeight="1" x14ac:dyDescent="0.2">
      <c r="A71" s="338">
        <v>3400</v>
      </c>
      <c r="B71" s="339">
        <v>347</v>
      </c>
      <c r="C71" s="326">
        <v>34701</v>
      </c>
      <c r="D71" s="327" t="s">
        <v>539</v>
      </c>
      <c r="E71" s="322">
        <f>SUM(F71:Q71)</f>
        <v>27840</v>
      </c>
      <c r="F71" s="323">
        <f>[1]PEPP!F71+[1]PEPP!F209+[1]PEPP!F348+[1]PEPP!F486+[1]PEPP!F624+[1]PEPP!F761+[1]PEPP!F898+[1]PEPP!F1036+[1]PEPP!F1175+[1]PEPP!F1314+[1]PEPP!F1453+[1]PEPP!F1593+[1]PEPP!F1735+[1]PEPP!F1877+[1]PEPP!F2018</f>
        <v>2320</v>
      </c>
      <c r="G71" s="323">
        <f>[1]PEPP!G71+[1]PEPP!G209+[1]PEPP!G348+[1]PEPP!G486+[1]PEPP!G624+[1]PEPP!G761+[1]PEPP!G898+[1]PEPP!G1036+[1]PEPP!G1175+[1]PEPP!G1314+[1]PEPP!G1453+[1]PEPP!G1593+[1]PEPP!G1735+[1]PEPP!G1877+[1]PEPP!G2018</f>
        <v>2320</v>
      </c>
      <c r="H71" s="323">
        <f>[1]PEPP!H71+[1]PEPP!H209+[1]PEPP!H348+[1]PEPP!H486+[1]PEPP!H624+[1]PEPP!H761+[1]PEPP!H898+[1]PEPP!H1036+[1]PEPP!H1175+[1]PEPP!H1314+[1]PEPP!H1453+[1]PEPP!H1593+[1]PEPP!H1735+[1]PEPP!H1877+[1]PEPP!H2018</f>
        <v>2320</v>
      </c>
      <c r="I71" s="323">
        <f>[1]PEPP!I71+[1]PEPP!I209+[1]PEPP!I348+[1]PEPP!I486+[1]PEPP!I624+[1]PEPP!I761+[1]PEPP!I898+[1]PEPP!I1036+[1]PEPP!I1175+[1]PEPP!I1314+[1]PEPP!I1453+[1]PEPP!I1593+[1]PEPP!I1735+[1]PEPP!I1877+[1]PEPP!I2018</f>
        <v>2320</v>
      </c>
      <c r="J71" s="323">
        <f>[1]PEPP!J71+[1]PEPP!J209+[1]PEPP!J348+[1]PEPP!J486+[1]PEPP!J624+[1]PEPP!J761+[1]PEPP!J898+[1]PEPP!J1036+[1]PEPP!J1175+[1]PEPP!J1314+[1]PEPP!J1453+[1]PEPP!J1593+[1]PEPP!J1735+[1]PEPP!J1877+[1]PEPP!J2018</f>
        <v>2320</v>
      </c>
      <c r="K71" s="323">
        <f>[1]PEPP!K71+[1]PEPP!K209+[1]PEPP!K348+[1]PEPP!K486+[1]PEPP!K624+[1]PEPP!K761+[1]PEPP!K898+[1]PEPP!K1036+[1]PEPP!K1175+[1]PEPP!K1314+[1]PEPP!K1453+[1]PEPP!K1593+[1]PEPP!K1735+[1]PEPP!K1877+[1]PEPP!K2018</f>
        <v>2320</v>
      </c>
      <c r="L71" s="323">
        <f>[1]PEPP!L71+[1]PEPP!L209+[1]PEPP!L348+[1]PEPP!L486+[1]PEPP!L624+[1]PEPP!L761+[1]PEPP!L898+[1]PEPP!L1036+[1]PEPP!L1175+[1]PEPP!L1314+[1]PEPP!L1453+[1]PEPP!L1593+[1]PEPP!L1735+[1]PEPP!L1877+[1]PEPP!L2018</f>
        <v>2320</v>
      </c>
      <c r="M71" s="323">
        <f>[1]PEPP!M71+[1]PEPP!M209+[1]PEPP!M348+[1]PEPP!M486+[1]PEPP!M624+[1]PEPP!M761+[1]PEPP!M898+[1]PEPP!M1036+[1]PEPP!M1175+[1]PEPP!M1314+[1]PEPP!M1453+[1]PEPP!M1593+[1]PEPP!M1735+[1]PEPP!M1877+[1]PEPP!M2018</f>
        <v>2320</v>
      </c>
      <c r="N71" s="323">
        <f>[1]PEPP!N71+[1]PEPP!N209+[1]PEPP!N348+[1]PEPP!N486+[1]PEPP!N624+[1]PEPP!N761+[1]PEPP!N898+[1]PEPP!N1036+[1]PEPP!N1175+[1]PEPP!N1314+[1]PEPP!N1453+[1]PEPP!N1593+[1]PEPP!N1735+[1]PEPP!N1877+[1]PEPP!N2018</f>
        <v>2320</v>
      </c>
      <c r="O71" s="323">
        <f>[1]PEPP!O71+[1]PEPP!O209+[1]PEPP!O348+[1]PEPP!O486+[1]PEPP!O624+[1]PEPP!O761+[1]PEPP!O898+[1]PEPP!O1036+[1]PEPP!O1175+[1]PEPP!O1314+[1]PEPP!O1453+[1]PEPP!O1593+[1]PEPP!O1735+[1]PEPP!O1877+[1]PEPP!O2018</f>
        <v>2320</v>
      </c>
      <c r="P71" s="323">
        <f>[1]PEPP!P71+[1]PEPP!P209+[1]PEPP!P348+[1]PEPP!P486+[1]PEPP!P624+[1]PEPP!P761+[1]PEPP!P898+[1]PEPP!P1036+[1]PEPP!P1175+[1]PEPP!P1314+[1]PEPP!P1453+[1]PEPP!P1593+[1]PEPP!P1735+[1]PEPP!P1877+[1]PEPP!P2018</f>
        <v>2320</v>
      </c>
      <c r="Q71" s="323">
        <f>[1]PEPP!Q71+[1]PEPP!Q209+[1]PEPP!Q348+[1]PEPP!Q486+[1]PEPP!Q624+[1]PEPP!Q761+[1]PEPP!Q898+[1]PEPP!Q1036+[1]PEPP!Q1175+[1]PEPP!Q1314+[1]PEPP!Q1453+[1]PEPP!Q1593+[1]PEPP!Q1735+[1]PEPP!Q1877+[1]PEPP!Q2018</f>
        <v>2320</v>
      </c>
      <c r="R71" s="54"/>
      <c r="S71" s="54"/>
    </row>
    <row r="72" spans="1:19" ht="27" customHeight="1" x14ac:dyDescent="0.2">
      <c r="A72" s="338">
        <v>3500</v>
      </c>
      <c r="B72" s="339">
        <v>351</v>
      </c>
      <c r="C72" s="326">
        <v>35101</v>
      </c>
      <c r="D72" s="328" t="s">
        <v>540</v>
      </c>
      <c r="E72" s="322">
        <f>SUM(F72:Q72)</f>
        <v>86928</v>
      </c>
      <c r="F72" s="323">
        <f>[1]PEPP!F72+[1]PEPP!F210+[1]PEPP!F349+[1]PEPP!F487+[1]PEPP!F625+[1]PEPP!F762+[1]PEPP!F899+[1]PEPP!F1037+[1]PEPP!F1176+[1]PEPP!F1315+[1]PEPP!F1454+[1]PEPP!F1594+[1]PEPP!F1736+[1]PEPP!F1878+[1]PEPP!F2019</f>
        <v>7244</v>
      </c>
      <c r="G72" s="323">
        <f>[1]PEPP!G72+[1]PEPP!G210+[1]PEPP!G349+[1]PEPP!G487+[1]PEPP!G625+[1]PEPP!G762+[1]PEPP!G899+[1]PEPP!G1037+[1]PEPP!G1176+[1]PEPP!G1315+[1]PEPP!G1454+[1]PEPP!G1594+[1]PEPP!G1736+[1]PEPP!G1878+[1]PEPP!G2019</f>
        <v>7244</v>
      </c>
      <c r="H72" s="323">
        <f>[1]PEPP!H72+[1]PEPP!H210+[1]PEPP!H349+[1]PEPP!H487+[1]PEPP!H625+[1]PEPP!H762+[1]PEPP!H899+[1]PEPP!H1037+[1]PEPP!H1176+[1]PEPP!H1315+[1]PEPP!H1454+[1]PEPP!H1594+[1]PEPP!H1736+[1]PEPP!H1878+[1]PEPP!H2019</f>
        <v>7244</v>
      </c>
      <c r="I72" s="323">
        <f>[1]PEPP!I72+[1]PEPP!I210+[1]PEPP!I349+[1]PEPP!I487+[1]PEPP!I625+[1]PEPP!I762+[1]PEPP!I899+[1]PEPP!I1037+[1]PEPP!I1176+[1]PEPP!I1315+[1]PEPP!I1454+[1]PEPP!I1594+[1]PEPP!I1736+[1]PEPP!I1878+[1]PEPP!I2019</f>
        <v>7244</v>
      </c>
      <c r="J72" s="323">
        <f>[1]PEPP!J72+[1]PEPP!J210+[1]PEPP!J349+[1]PEPP!J487+[1]PEPP!J625+[1]PEPP!J762+[1]PEPP!J899+[1]PEPP!J1037+[1]PEPP!J1176+[1]PEPP!J1315+[1]PEPP!J1454+[1]PEPP!J1594+[1]PEPP!J1736+[1]PEPP!J1878+[1]PEPP!J2019</f>
        <v>7244</v>
      </c>
      <c r="K72" s="323">
        <f>[1]PEPP!K72+[1]PEPP!K210+[1]PEPP!K349+[1]PEPP!K487+[1]PEPP!K625+[1]PEPP!K762+[1]PEPP!K899+[1]PEPP!K1037+[1]PEPP!K1176+[1]PEPP!K1315+[1]PEPP!K1454+[1]PEPP!K1594+[1]PEPP!K1736+[1]PEPP!K1878+[1]PEPP!K2019</f>
        <v>7244</v>
      </c>
      <c r="L72" s="323">
        <f>[1]PEPP!L72+[1]PEPP!L210+[1]PEPP!L349+[1]PEPP!L487+[1]PEPP!L625+[1]PEPP!L762+[1]PEPP!L899+[1]PEPP!L1037+[1]PEPP!L1176+[1]PEPP!L1315+[1]PEPP!L1454+[1]PEPP!L1594+[1]PEPP!L1736+[1]PEPP!L1878+[1]PEPP!L2019</f>
        <v>7244</v>
      </c>
      <c r="M72" s="323">
        <f>[1]PEPP!M72+[1]PEPP!M210+[1]PEPP!M349+[1]PEPP!M487+[1]PEPP!M625+[1]PEPP!M762+[1]PEPP!M899+[1]PEPP!M1037+[1]PEPP!M1176+[1]PEPP!M1315+[1]PEPP!M1454+[1]PEPP!M1594+[1]PEPP!M1736+[1]PEPP!M1878+[1]PEPP!M2019</f>
        <v>7244</v>
      </c>
      <c r="N72" s="323">
        <f>[1]PEPP!N72+[1]PEPP!N210+[1]PEPP!N349+[1]PEPP!N487+[1]PEPP!N625+[1]PEPP!N762+[1]PEPP!N899+[1]PEPP!N1037+[1]PEPP!N1176+[1]PEPP!N1315+[1]PEPP!N1454+[1]PEPP!N1594+[1]PEPP!N1736+[1]PEPP!N1878+[1]PEPP!N2019</f>
        <v>7244</v>
      </c>
      <c r="O72" s="323">
        <f>[1]PEPP!O72+[1]PEPP!O210+[1]PEPP!O349+[1]PEPP!O487+[1]PEPP!O625+[1]PEPP!O762+[1]PEPP!O899+[1]PEPP!O1037+[1]PEPP!O1176+[1]PEPP!O1315+[1]PEPP!O1454+[1]PEPP!O1594+[1]PEPP!O1736+[1]PEPP!O1878+[1]PEPP!O2019</f>
        <v>7244</v>
      </c>
      <c r="P72" s="323">
        <f>[1]PEPP!P72+[1]PEPP!P210+[1]PEPP!P349+[1]PEPP!P487+[1]PEPP!P625+[1]PEPP!P762+[1]PEPP!P899+[1]PEPP!P1037+[1]PEPP!P1176+[1]PEPP!P1315+[1]PEPP!P1454+[1]PEPP!P1594+[1]PEPP!P1736+[1]PEPP!P1878+[1]PEPP!P2019</f>
        <v>7244</v>
      </c>
      <c r="Q72" s="323">
        <f>[1]PEPP!Q72+[1]PEPP!Q210+[1]PEPP!Q349+[1]PEPP!Q487+[1]PEPP!Q625+[1]PEPP!Q762+[1]PEPP!Q899+[1]PEPP!Q1037+[1]PEPP!Q1176+[1]PEPP!Q1315+[1]PEPP!Q1454+[1]PEPP!Q1594+[1]PEPP!Q1736+[1]PEPP!Q1878+[1]PEPP!Q2019</f>
        <v>7244</v>
      </c>
      <c r="R72" s="54"/>
      <c r="S72" s="54"/>
    </row>
    <row r="73" spans="1:19" ht="30.75" customHeight="1" x14ac:dyDescent="0.2">
      <c r="A73" s="338">
        <v>3500</v>
      </c>
      <c r="B73" s="339">
        <v>351</v>
      </c>
      <c r="C73" s="326">
        <v>35102</v>
      </c>
      <c r="D73" s="328" t="s">
        <v>541</v>
      </c>
      <c r="E73" s="322">
        <f>SUM(F73:Q73)</f>
        <v>2401644</v>
      </c>
      <c r="F73" s="323">
        <f>[1]PEPP!F73+[1]PEPP!F211+[1]PEPP!F350+[1]PEPP!F488+[1]PEPP!F626+[1]PEPP!F763+[1]PEPP!F900+[1]PEPP!F1038+[1]PEPP!F1177+[1]PEPP!F1316+[1]PEPP!F1455+[1]PEPP!F1595+[1]PEPP!F1737+[1]PEPP!F1879+[1]PEPP!F2020</f>
        <v>200137</v>
      </c>
      <c r="G73" s="323">
        <f>[1]PEPP!G73+[1]PEPP!G211+[1]PEPP!G350+[1]PEPP!G488+[1]PEPP!G626+[1]PEPP!G763+[1]PEPP!G900+[1]PEPP!G1038+[1]PEPP!G1177+[1]PEPP!G1316+[1]PEPP!G1455+[1]PEPP!G1595+[1]PEPP!G1737+[1]PEPP!G1879+[1]PEPP!G2020</f>
        <v>200137</v>
      </c>
      <c r="H73" s="323">
        <f>[1]PEPP!H73+[1]PEPP!H211+[1]PEPP!H350+[1]PEPP!H488+[1]PEPP!H626+[1]PEPP!H763+[1]PEPP!H900+[1]PEPP!H1038+[1]PEPP!H1177+[1]PEPP!H1316+[1]PEPP!H1455+[1]PEPP!H1595+[1]PEPP!H1737+[1]PEPP!H1879+[1]PEPP!H2020</f>
        <v>200137</v>
      </c>
      <c r="I73" s="323">
        <f>[1]PEPP!I73+[1]PEPP!I211+[1]PEPP!I350+[1]PEPP!I488+[1]PEPP!I626+[1]PEPP!I763+[1]PEPP!I900+[1]PEPP!I1038+[1]PEPP!I1177+[1]PEPP!I1316+[1]PEPP!I1455+[1]PEPP!I1595+[1]PEPP!I1737+[1]PEPP!I1879+[1]PEPP!I2020</f>
        <v>200137</v>
      </c>
      <c r="J73" s="323">
        <f>[1]PEPP!J73+[1]PEPP!J211+[1]PEPP!J350+[1]PEPP!J488+[1]PEPP!J626+[1]PEPP!J763+[1]PEPP!J900+[1]PEPP!J1038+[1]PEPP!J1177+[1]PEPP!J1316+[1]PEPP!J1455+[1]PEPP!J1595+[1]PEPP!J1737+[1]PEPP!J1879+[1]PEPP!J2020</f>
        <v>200137</v>
      </c>
      <c r="K73" s="323">
        <f>[1]PEPP!K73+[1]PEPP!K211+[1]PEPP!K350+[1]PEPP!K488+[1]PEPP!K626+[1]PEPP!K763+[1]PEPP!K900+[1]PEPP!K1038+[1]PEPP!K1177+[1]PEPP!K1316+[1]PEPP!K1455+[1]PEPP!K1595+[1]PEPP!K1737+[1]PEPP!K1879+[1]PEPP!K2020</f>
        <v>200137</v>
      </c>
      <c r="L73" s="323">
        <f>[1]PEPP!L73+[1]PEPP!L211+[1]PEPP!L350+[1]PEPP!L488+[1]PEPP!L626+[1]PEPP!L763+[1]PEPP!L900+[1]PEPP!L1038+[1]PEPP!L1177+[1]PEPP!L1316+[1]PEPP!L1455+[1]PEPP!L1595+[1]PEPP!L1737+[1]PEPP!L1879+[1]PEPP!L2020</f>
        <v>200137</v>
      </c>
      <c r="M73" s="323">
        <f>[1]PEPP!M73+[1]PEPP!M211+[1]PEPP!M350+[1]PEPP!M488+[1]PEPP!M626+[1]PEPP!M763+[1]PEPP!M900+[1]PEPP!M1038+[1]PEPP!M1177+[1]PEPP!M1316+[1]PEPP!M1455+[1]PEPP!M1595+[1]PEPP!M1737+[1]PEPP!M1879+[1]PEPP!M2020</f>
        <v>200137</v>
      </c>
      <c r="N73" s="323">
        <f>[1]PEPP!N73+[1]PEPP!N211+[1]PEPP!N350+[1]PEPP!N488+[1]PEPP!N626+[1]PEPP!N763+[1]PEPP!N900+[1]PEPP!N1038+[1]PEPP!N1177+[1]PEPP!N1316+[1]PEPP!N1455+[1]PEPP!N1595+[1]PEPP!N1737+[1]PEPP!N1879+[1]PEPP!N2020</f>
        <v>200137</v>
      </c>
      <c r="O73" s="323">
        <f>[1]PEPP!O73+[1]PEPP!O211+[1]PEPP!O350+[1]PEPP!O488+[1]PEPP!O626+[1]PEPP!O763+[1]PEPP!O900+[1]PEPP!O1038+[1]PEPP!O1177+[1]PEPP!O1316+[1]PEPP!O1455+[1]PEPP!O1595+[1]PEPP!O1737+[1]PEPP!O1879+[1]PEPP!O2020</f>
        <v>200137</v>
      </c>
      <c r="P73" s="323">
        <f>[1]PEPP!P73+[1]PEPP!P211+[1]PEPP!P350+[1]PEPP!P488+[1]PEPP!P626+[1]PEPP!P763+[1]PEPP!P900+[1]PEPP!P1038+[1]PEPP!P1177+[1]PEPP!P1316+[1]PEPP!P1455+[1]PEPP!P1595+[1]PEPP!P1737+[1]PEPP!P1879+[1]PEPP!P2020</f>
        <v>200137</v>
      </c>
      <c r="Q73" s="323">
        <f>[1]PEPP!Q73+[1]PEPP!Q211+[1]PEPP!Q350+[1]PEPP!Q488+[1]PEPP!Q626+[1]PEPP!Q763+[1]PEPP!Q900+[1]PEPP!Q1038+[1]PEPP!Q1177+[1]PEPP!Q1316+[1]PEPP!Q1455+[1]PEPP!Q1595+[1]PEPP!Q1737+[1]PEPP!Q1879+[1]PEPP!Q2020</f>
        <v>200137</v>
      </c>
      <c r="R73" s="54"/>
      <c r="S73" s="54"/>
    </row>
    <row r="74" spans="1:19" ht="23.1" customHeight="1" x14ac:dyDescent="0.2">
      <c r="A74" s="338">
        <v>3500</v>
      </c>
      <c r="B74" s="339">
        <v>351</v>
      </c>
      <c r="C74" s="326">
        <v>35103</v>
      </c>
      <c r="D74" s="328" t="s">
        <v>542</v>
      </c>
      <c r="E74" s="322">
        <f t="shared" si="2"/>
        <v>0</v>
      </c>
      <c r="F74" s="323">
        <f>[1]PEPP!F74+[1]PEPP!F212+[1]PEPP!F351+[1]PEPP!F489+[1]PEPP!F627+[1]PEPP!F764+[1]PEPP!F901+[1]PEPP!F1039+[1]PEPP!F1178+[1]PEPP!F1317+[1]PEPP!F1456+[1]PEPP!F1596+[1]PEPP!F1738+[1]PEPP!F1880+[1]PEPP!F2021</f>
        <v>0</v>
      </c>
      <c r="G74" s="323">
        <f>[1]PEPP!G74+[1]PEPP!G212+[1]PEPP!G351+[1]PEPP!G489+[1]PEPP!G627+[1]PEPP!G764+[1]PEPP!G901+[1]PEPP!G1039+[1]PEPP!G1178+[1]PEPP!G1317+[1]PEPP!G1456+[1]PEPP!G1596+[1]PEPP!G1738+[1]PEPP!G1880+[1]PEPP!G2021</f>
        <v>0</v>
      </c>
      <c r="H74" s="323">
        <f>[1]PEPP!H74+[1]PEPP!H212+[1]PEPP!H351+[1]PEPP!H489+[1]PEPP!H627+[1]PEPP!H764+[1]PEPP!H901+[1]PEPP!H1039+[1]PEPP!H1178+[1]PEPP!H1317+[1]PEPP!H1456+[1]PEPP!H1596+[1]PEPP!H1738+[1]PEPP!H1880+[1]PEPP!H2021</f>
        <v>0</v>
      </c>
      <c r="I74" s="323">
        <f>[1]PEPP!I74+[1]PEPP!I212+[1]PEPP!I351+[1]PEPP!I489+[1]PEPP!I627+[1]PEPP!I764+[1]PEPP!I901+[1]PEPP!I1039+[1]PEPP!I1178+[1]PEPP!I1317+[1]PEPP!I1456+[1]PEPP!I1596+[1]PEPP!I1738+[1]PEPP!I1880+[1]PEPP!I2021</f>
        <v>0</v>
      </c>
      <c r="J74" s="323">
        <f>[1]PEPP!J74+[1]PEPP!J212+[1]PEPP!J351+[1]PEPP!J489+[1]PEPP!J627+[1]PEPP!J764+[1]PEPP!J901+[1]PEPP!J1039+[1]PEPP!J1178+[1]PEPP!J1317+[1]PEPP!J1456+[1]PEPP!J1596+[1]PEPP!J1738+[1]PEPP!J1880+[1]PEPP!J2021</f>
        <v>0</v>
      </c>
      <c r="K74" s="323">
        <f>[1]PEPP!K74+[1]PEPP!K212+[1]PEPP!K351+[1]PEPP!K489+[1]PEPP!K627+[1]PEPP!K764+[1]PEPP!K901+[1]PEPP!K1039+[1]PEPP!K1178+[1]PEPP!K1317+[1]PEPP!K1456+[1]PEPP!K1596+[1]PEPP!K1738+[1]PEPP!K1880+[1]PEPP!K2021</f>
        <v>0</v>
      </c>
      <c r="L74" s="323">
        <f>[1]PEPP!L74+[1]PEPP!L212+[1]PEPP!L351+[1]PEPP!L489+[1]PEPP!L627+[1]PEPP!L764+[1]PEPP!L901+[1]PEPP!L1039+[1]PEPP!L1178+[1]PEPP!L1317+[1]PEPP!L1456+[1]PEPP!L1596+[1]PEPP!L1738+[1]PEPP!L1880+[1]PEPP!L2021</f>
        <v>0</v>
      </c>
      <c r="M74" s="323">
        <f>[1]PEPP!M74+[1]PEPP!M212+[1]PEPP!M351+[1]PEPP!M489+[1]PEPP!M627+[1]PEPP!M764+[1]PEPP!M901+[1]PEPP!M1039+[1]PEPP!M1178+[1]PEPP!M1317+[1]PEPP!M1456+[1]PEPP!M1596+[1]PEPP!M1738+[1]PEPP!M1880+[1]PEPP!M2021</f>
        <v>0</v>
      </c>
      <c r="N74" s="323">
        <f>[1]PEPP!N74+[1]PEPP!N212+[1]PEPP!N351+[1]PEPP!N489+[1]PEPP!N627+[1]PEPP!N764+[1]PEPP!N901+[1]PEPP!N1039+[1]PEPP!N1178+[1]PEPP!N1317+[1]PEPP!N1456+[1]PEPP!N1596+[1]PEPP!N1738+[1]PEPP!N1880+[1]PEPP!N2021</f>
        <v>0</v>
      </c>
      <c r="O74" s="323">
        <f>[1]PEPP!O74+[1]PEPP!O212+[1]PEPP!O351+[1]PEPP!O489+[1]PEPP!O627+[1]PEPP!O764+[1]PEPP!O901+[1]PEPP!O1039+[1]PEPP!O1178+[1]PEPP!O1317+[1]PEPP!O1456+[1]PEPP!O1596+[1]PEPP!O1738+[1]PEPP!O1880+[1]PEPP!O2021</f>
        <v>0</v>
      </c>
      <c r="P74" s="323">
        <f>[1]PEPP!P74+[1]PEPP!P212+[1]PEPP!P351+[1]PEPP!P489+[1]PEPP!P627+[1]PEPP!P764+[1]PEPP!P901+[1]PEPP!P1039+[1]PEPP!P1178+[1]PEPP!P1317+[1]PEPP!P1456+[1]PEPP!P1596+[1]PEPP!P1738+[1]PEPP!P1880+[1]PEPP!P2021</f>
        <v>0</v>
      </c>
      <c r="Q74" s="323">
        <f>[1]PEPP!Q74+[1]PEPP!Q212+[1]PEPP!Q351+[1]PEPP!Q489+[1]PEPP!Q627+[1]PEPP!Q764+[1]PEPP!Q901+[1]PEPP!Q1039+[1]PEPP!Q1178+[1]PEPP!Q1317+[1]PEPP!Q1456+[1]PEPP!Q1596+[1]PEPP!Q1738+[1]PEPP!Q1880+[1]PEPP!Q2021</f>
        <v>0</v>
      </c>
      <c r="R74" s="54"/>
      <c r="S74" s="54"/>
    </row>
    <row r="75" spans="1:19" ht="23.1" customHeight="1" x14ac:dyDescent="0.2">
      <c r="A75" s="338">
        <v>3500</v>
      </c>
      <c r="B75" s="339">
        <v>353</v>
      </c>
      <c r="C75" s="326">
        <v>35201</v>
      </c>
      <c r="D75" s="328" t="s">
        <v>543</v>
      </c>
      <c r="E75" s="322">
        <f t="shared" ref="E75:E83" si="5">SUM(F75:Q75)</f>
        <v>17940</v>
      </c>
      <c r="F75" s="323">
        <f>[1]PEPP!F75+[1]PEPP!F213+[1]PEPP!F352+[1]PEPP!F490+[1]PEPP!F628+[1]PEPP!F765+[1]PEPP!F902+[1]PEPP!F1040+[1]PEPP!F1179+[1]PEPP!F1318+[1]PEPP!F1457+[1]PEPP!F1597+[1]PEPP!F1739+[1]PEPP!F1881+[1]PEPP!F2022</f>
        <v>1495</v>
      </c>
      <c r="G75" s="323">
        <f>[1]PEPP!G75+[1]PEPP!G213+[1]PEPP!G352+[1]PEPP!G490+[1]PEPP!G628+[1]PEPP!G765+[1]PEPP!G902+[1]PEPP!G1040+[1]PEPP!G1179+[1]PEPP!G1318+[1]PEPP!G1457+[1]PEPP!G1597+[1]PEPP!G1739+[1]PEPP!G1881+[1]PEPP!G2022</f>
        <v>1495</v>
      </c>
      <c r="H75" s="323">
        <f>[1]PEPP!H75+[1]PEPP!H213+[1]PEPP!H352+[1]PEPP!H490+[1]PEPP!H628+[1]PEPP!H765+[1]PEPP!H902+[1]PEPP!H1040+[1]PEPP!H1179+[1]PEPP!H1318+[1]PEPP!H1457+[1]PEPP!H1597+[1]PEPP!H1739+[1]PEPP!H1881+[1]PEPP!H2022</f>
        <v>1495</v>
      </c>
      <c r="I75" s="323">
        <f>[1]PEPP!I75+[1]PEPP!I213+[1]PEPP!I352+[1]PEPP!I490+[1]PEPP!I628+[1]PEPP!I765+[1]PEPP!I902+[1]PEPP!I1040+[1]PEPP!I1179+[1]PEPP!I1318+[1]PEPP!I1457+[1]PEPP!I1597+[1]PEPP!I1739+[1]PEPP!I1881+[1]PEPP!I2022</f>
        <v>1495</v>
      </c>
      <c r="J75" s="323">
        <f>[1]PEPP!J75+[1]PEPP!J213+[1]PEPP!J352+[1]PEPP!J490+[1]PEPP!J628+[1]PEPP!J765+[1]PEPP!J902+[1]PEPP!J1040+[1]PEPP!J1179+[1]PEPP!J1318+[1]PEPP!J1457+[1]PEPP!J1597+[1]PEPP!J1739+[1]PEPP!J1881+[1]PEPP!J2022</f>
        <v>1495</v>
      </c>
      <c r="K75" s="323">
        <f>[1]PEPP!K75+[1]PEPP!K213+[1]PEPP!K352+[1]PEPP!K490+[1]PEPP!K628+[1]PEPP!K765+[1]PEPP!K902+[1]PEPP!K1040+[1]PEPP!K1179+[1]PEPP!K1318+[1]PEPP!K1457+[1]PEPP!K1597+[1]PEPP!K1739+[1]PEPP!K1881+[1]PEPP!K2022</f>
        <v>1495</v>
      </c>
      <c r="L75" s="323">
        <f>[1]PEPP!L75+[1]PEPP!L213+[1]PEPP!L352+[1]PEPP!L490+[1]PEPP!L628+[1]PEPP!L765+[1]PEPP!L902+[1]PEPP!L1040+[1]PEPP!L1179+[1]PEPP!L1318+[1]PEPP!L1457+[1]PEPP!L1597+[1]PEPP!L1739+[1]PEPP!L1881+[1]PEPP!L2022</f>
        <v>1495</v>
      </c>
      <c r="M75" s="323">
        <f>[1]PEPP!M75+[1]PEPP!M213+[1]PEPP!M352+[1]PEPP!M490+[1]PEPP!M628+[1]PEPP!M765+[1]PEPP!M902+[1]PEPP!M1040+[1]PEPP!M1179+[1]PEPP!M1318+[1]PEPP!M1457+[1]PEPP!M1597+[1]PEPP!M1739+[1]PEPP!M1881+[1]PEPP!M2022</f>
        <v>1495</v>
      </c>
      <c r="N75" s="323">
        <f>[1]PEPP!N75+[1]PEPP!N213+[1]PEPP!N352+[1]PEPP!N490+[1]PEPP!N628+[1]PEPP!N765+[1]PEPP!N902+[1]PEPP!N1040+[1]PEPP!N1179+[1]PEPP!N1318+[1]PEPP!N1457+[1]PEPP!N1597+[1]PEPP!N1739+[1]PEPP!N1881+[1]PEPP!N2022</f>
        <v>1495</v>
      </c>
      <c r="O75" s="323">
        <f>[1]PEPP!O75+[1]PEPP!O213+[1]PEPP!O352+[1]PEPP!O490+[1]PEPP!O628+[1]PEPP!O765+[1]PEPP!O902+[1]PEPP!O1040+[1]PEPP!O1179+[1]PEPP!O1318+[1]PEPP!O1457+[1]PEPP!O1597+[1]PEPP!O1739+[1]PEPP!O1881+[1]PEPP!O2022</f>
        <v>1495</v>
      </c>
      <c r="P75" s="323">
        <f>[1]PEPP!P75+[1]PEPP!P213+[1]PEPP!P352+[1]PEPP!P490+[1]PEPP!P628+[1]PEPP!P765+[1]PEPP!P902+[1]PEPP!P1040+[1]PEPP!P1179+[1]PEPP!P1318+[1]PEPP!P1457+[1]PEPP!P1597+[1]PEPP!P1739+[1]PEPP!P1881+[1]PEPP!P2022</f>
        <v>1495</v>
      </c>
      <c r="Q75" s="323">
        <f>[1]PEPP!Q75+[1]PEPP!Q213+[1]PEPP!Q352+[1]PEPP!Q490+[1]PEPP!Q628+[1]PEPP!Q765+[1]PEPP!Q902+[1]PEPP!Q1040+[1]PEPP!Q1179+[1]PEPP!Q1318+[1]PEPP!Q1457+[1]PEPP!Q1597+[1]PEPP!Q1739+[1]PEPP!Q1881+[1]PEPP!Q2022</f>
        <v>1495</v>
      </c>
      <c r="R75" s="54"/>
      <c r="S75" s="54"/>
    </row>
    <row r="76" spans="1:19" ht="23.1" customHeight="1" x14ac:dyDescent="0.2">
      <c r="A76" s="338">
        <v>3500</v>
      </c>
      <c r="B76" s="339">
        <v>353</v>
      </c>
      <c r="C76" s="326">
        <v>35301</v>
      </c>
      <c r="D76" s="328" t="s">
        <v>544</v>
      </c>
      <c r="E76" s="322">
        <f t="shared" si="5"/>
        <v>96684</v>
      </c>
      <c r="F76" s="323">
        <f>[1]PEPP!F76+[1]PEPP!F214+[1]PEPP!F353+[1]PEPP!F491+[1]PEPP!F629+[1]PEPP!F766+[1]PEPP!F903+[1]PEPP!F1041+[1]PEPP!F1180+[1]PEPP!F1319+[1]PEPP!F1458+[1]PEPP!F1598+[1]PEPP!F1740+[1]PEPP!F1882+[1]PEPP!F2023</f>
        <v>8057</v>
      </c>
      <c r="G76" s="323">
        <f>[1]PEPP!G76+[1]PEPP!G214+[1]PEPP!G353+[1]PEPP!G491+[1]PEPP!G629+[1]PEPP!G766+[1]PEPP!G903+[1]PEPP!G1041+[1]PEPP!G1180+[1]PEPP!G1319+[1]PEPP!G1458+[1]PEPP!G1598+[1]PEPP!G1740+[1]PEPP!G1882+[1]PEPP!G2023</f>
        <v>8057</v>
      </c>
      <c r="H76" s="323">
        <f>[1]PEPP!H76+[1]PEPP!H214+[1]PEPP!H353+[1]PEPP!H491+[1]PEPP!H629+[1]PEPP!H766+[1]PEPP!H903+[1]PEPP!H1041+[1]PEPP!H1180+[1]PEPP!H1319+[1]PEPP!H1458+[1]PEPP!H1598+[1]PEPP!H1740+[1]PEPP!H1882+[1]PEPP!H2023</f>
        <v>8057</v>
      </c>
      <c r="I76" s="323">
        <f>[1]PEPP!I76+[1]PEPP!I214+[1]PEPP!I353+[1]PEPP!I491+[1]PEPP!I629+[1]PEPP!I766+[1]PEPP!I903+[1]PEPP!I1041+[1]PEPP!I1180+[1]PEPP!I1319+[1]PEPP!I1458+[1]PEPP!I1598+[1]PEPP!I1740+[1]PEPP!I1882+[1]PEPP!I2023</f>
        <v>8057</v>
      </c>
      <c r="J76" s="323">
        <f>[1]PEPP!J76+[1]PEPP!J214+[1]PEPP!J353+[1]PEPP!J491+[1]PEPP!J629+[1]PEPP!J766+[1]PEPP!J903+[1]PEPP!J1041+[1]PEPP!J1180+[1]PEPP!J1319+[1]PEPP!J1458+[1]PEPP!J1598+[1]PEPP!J1740+[1]PEPP!J1882+[1]PEPP!J2023</f>
        <v>8057</v>
      </c>
      <c r="K76" s="323">
        <f>[1]PEPP!K76+[1]PEPP!K214+[1]PEPP!K353+[1]PEPP!K491+[1]PEPP!K629+[1]PEPP!K766+[1]PEPP!K903+[1]PEPP!K1041+[1]PEPP!K1180+[1]PEPP!K1319+[1]PEPP!K1458+[1]PEPP!K1598+[1]PEPP!K1740+[1]PEPP!K1882+[1]PEPP!K2023</f>
        <v>8057</v>
      </c>
      <c r="L76" s="323">
        <f>[1]PEPP!L76+[1]PEPP!L214+[1]PEPP!L353+[1]PEPP!L491+[1]PEPP!L629+[1]PEPP!L766+[1]PEPP!L903+[1]PEPP!L1041+[1]PEPP!L1180+[1]PEPP!L1319+[1]PEPP!L1458+[1]PEPP!L1598+[1]PEPP!L1740+[1]PEPP!L1882+[1]PEPP!L2023</f>
        <v>8057</v>
      </c>
      <c r="M76" s="323">
        <f>[1]PEPP!M76+[1]PEPP!M214+[1]PEPP!M353+[1]PEPP!M491+[1]PEPP!M629+[1]PEPP!M766+[1]PEPP!M903+[1]PEPP!M1041+[1]PEPP!M1180+[1]PEPP!M1319+[1]PEPP!M1458+[1]PEPP!M1598+[1]PEPP!M1740+[1]PEPP!M1882+[1]PEPP!M2023</f>
        <v>8057</v>
      </c>
      <c r="N76" s="323">
        <f>[1]PEPP!N76+[1]PEPP!N214+[1]PEPP!N353+[1]PEPP!N491+[1]PEPP!N629+[1]PEPP!N766+[1]PEPP!N903+[1]PEPP!N1041+[1]PEPP!N1180+[1]PEPP!N1319+[1]PEPP!N1458+[1]PEPP!N1598+[1]PEPP!N1740+[1]PEPP!N1882+[1]PEPP!N2023</f>
        <v>8057</v>
      </c>
      <c r="O76" s="323">
        <f>[1]PEPP!O76+[1]PEPP!O214+[1]PEPP!O353+[1]PEPP!O491+[1]PEPP!O629+[1]PEPP!O766+[1]PEPP!O903+[1]PEPP!O1041+[1]PEPP!O1180+[1]PEPP!O1319+[1]PEPP!O1458+[1]PEPP!O1598+[1]PEPP!O1740+[1]PEPP!O1882+[1]PEPP!O2023</f>
        <v>8057</v>
      </c>
      <c r="P76" s="323">
        <f>[1]PEPP!P76+[1]PEPP!P214+[1]PEPP!P353+[1]PEPP!P491+[1]PEPP!P629+[1]PEPP!P766+[1]PEPP!P903+[1]PEPP!P1041+[1]PEPP!P1180+[1]PEPP!P1319+[1]PEPP!P1458+[1]PEPP!P1598+[1]PEPP!P1740+[1]PEPP!P1882+[1]PEPP!P2023</f>
        <v>8057</v>
      </c>
      <c r="Q76" s="323">
        <f>[1]PEPP!Q76+[1]PEPP!Q214+[1]PEPP!Q353+[1]PEPP!Q491+[1]PEPP!Q629+[1]PEPP!Q766+[1]PEPP!Q903+[1]PEPP!Q1041+[1]PEPP!Q1180+[1]PEPP!Q1319+[1]PEPP!Q1458+[1]PEPP!Q1598+[1]PEPP!Q1740+[1]PEPP!Q1882+[1]PEPP!Q2023</f>
        <v>8057</v>
      </c>
      <c r="R76" s="54"/>
      <c r="S76" s="54"/>
    </row>
    <row r="77" spans="1:19" ht="23.1" customHeight="1" x14ac:dyDescent="0.2">
      <c r="A77" s="338">
        <v>3500</v>
      </c>
      <c r="B77" s="339">
        <v>355</v>
      </c>
      <c r="C77" s="326">
        <v>35501</v>
      </c>
      <c r="D77" s="328" t="s">
        <v>545</v>
      </c>
      <c r="E77" s="322">
        <f t="shared" si="5"/>
        <v>300504</v>
      </c>
      <c r="F77" s="323">
        <f>[1]PEPP!F77+[1]PEPP!F215+[1]PEPP!F354+[1]PEPP!F492+[1]PEPP!F630+[1]PEPP!F767+[1]PEPP!F904+[1]PEPP!F1042+[1]PEPP!F1181+[1]PEPP!F1320+[1]PEPP!F1459+[1]PEPP!F1599+[1]PEPP!F1741+[1]PEPP!F1883+[1]PEPP!F2024</f>
        <v>25042</v>
      </c>
      <c r="G77" s="323">
        <f>[1]PEPP!G77+[1]PEPP!G215+[1]PEPP!G354+[1]PEPP!G492+[1]PEPP!G630+[1]PEPP!G767+[1]PEPP!G904+[1]PEPP!G1042+[1]PEPP!G1181+[1]PEPP!G1320+[1]PEPP!G1459+[1]PEPP!G1599+[1]PEPP!G1741+[1]PEPP!G1883+[1]PEPP!G2024</f>
        <v>25042</v>
      </c>
      <c r="H77" s="323">
        <f>[1]PEPP!H77+[1]PEPP!H215+[1]PEPP!H354+[1]PEPP!H492+[1]PEPP!H630+[1]PEPP!H767+[1]PEPP!H904+[1]PEPP!H1042+[1]PEPP!H1181+[1]PEPP!H1320+[1]PEPP!H1459+[1]PEPP!H1599+[1]PEPP!H1741+[1]PEPP!H1883+[1]PEPP!H2024</f>
        <v>25042</v>
      </c>
      <c r="I77" s="323">
        <f>[1]PEPP!I77+[1]PEPP!I215+[1]PEPP!I354+[1]PEPP!I492+[1]PEPP!I630+[1]PEPP!I767+[1]PEPP!I904+[1]PEPP!I1042+[1]PEPP!I1181+[1]PEPP!I1320+[1]PEPP!I1459+[1]PEPP!I1599+[1]PEPP!I1741+[1]PEPP!I1883+[1]PEPP!I2024</f>
        <v>25042</v>
      </c>
      <c r="J77" s="323">
        <f>[1]PEPP!J77+[1]PEPP!J215+[1]PEPP!J354+[1]PEPP!J492+[1]PEPP!J630+[1]PEPP!J767+[1]PEPP!J904+[1]PEPP!J1042+[1]PEPP!J1181+[1]PEPP!J1320+[1]PEPP!J1459+[1]PEPP!J1599+[1]PEPP!J1741+[1]PEPP!J1883+[1]PEPP!J2024</f>
        <v>25042</v>
      </c>
      <c r="K77" s="323">
        <f>[1]PEPP!K77+[1]PEPP!K215+[1]PEPP!K354+[1]PEPP!K492+[1]PEPP!K630+[1]PEPP!K767+[1]PEPP!K904+[1]PEPP!K1042+[1]PEPP!K1181+[1]PEPP!K1320+[1]PEPP!K1459+[1]PEPP!K1599+[1]PEPP!K1741+[1]PEPP!K1883+[1]PEPP!K2024</f>
        <v>25042</v>
      </c>
      <c r="L77" s="323">
        <f>[1]PEPP!L77+[1]PEPP!L215+[1]PEPP!L354+[1]PEPP!L492+[1]PEPP!L630+[1]PEPP!L767+[1]PEPP!L904+[1]PEPP!L1042+[1]PEPP!L1181+[1]PEPP!L1320+[1]PEPP!L1459+[1]PEPP!L1599+[1]PEPP!L1741+[1]PEPP!L1883+[1]PEPP!L2024</f>
        <v>25042</v>
      </c>
      <c r="M77" s="323">
        <f>[1]PEPP!M77+[1]PEPP!M215+[1]PEPP!M354+[1]PEPP!M492+[1]PEPP!M630+[1]PEPP!M767+[1]PEPP!M904+[1]PEPP!M1042+[1]PEPP!M1181+[1]PEPP!M1320+[1]PEPP!M1459+[1]PEPP!M1599+[1]PEPP!M1741+[1]PEPP!M1883+[1]PEPP!M2024</f>
        <v>25042</v>
      </c>
      <c r="N77" s="323">
        <f>[1]PEPP!N77+[1]PEPP!N215+[1]PEPP!N354+[1]PEPP!N492+[1]PEPP!N630+[1]PEPP!N767+[1]PEPP!N904+[1]PEPP!N1042+[1]PEPP!N1181+[1]PEPP!N1320+[1]PEPP!N1459+[1]PEPP!N1599+[1]PEPP!N1741+[1]PEPP!N1883+[1]PEPP!N2024</f>
        <v>25042</v>
      </c>
      <c r="O77" s="323">
        <f>[1]PEPP!O77+[1]PEPP!O215+[1]PEPP!O354+[1]PEPP!O492+[1]PEPP!O630+[1]PEPP!O767+[1]PEPP!O904+[1]PEPP!O1042+[1]PEPP!O1181+[1]PEPP!O1320+[1]PEPP!O1459+[1]PEPP!O1599+[1]PEPP!O1741+[1]PEPP!O1883+[1]PEPP!O2024</f>
        <v>25042</v>
      </c>
      <c r="P77" s="323">
        <f>[1]PEPP!P77+[1]PEPP!P215+[1]PEPP!P354+[1]PEPP!P492+[1]PEPP!P630+[1]PEPP!P767+[1]PEPP!P904+[1]PEPP!P1042+[1]PEPP!P1181+[1]PEPP!P1320+[1]PEPP!P1459+[1]PEPP!P1599+[1]PEPP!P1741+[1]PEPP!P1883+[1]PEPP!P2024</f>
        <v>25042</v>
      </c>
      <c r="Q77" s="323">
        <f>[1]PEPP!Q77+[1]PEPP!Q215+[1]PEPP!Q354+[1]PEPP!Q492+[1]PEPP!Q630+[1]PEPP!Q767+[1]PEPP!Q904+[1]PEPP!Q1042+[1]PEPP!Q1181+[1]PEPP!Q1320+[1]PEPP!Q1459+[1]PEPP!Q1599+[1]PEPP!Q1741+[1]PEPP!Q1883+[1]PEPP!Q2024</f>
        <v>25042</v>
      </c>
      <c r="R77" s="54"/>
      <c r="S77" s="54"/>
    </row>
    <row r="78" spans="1:19" ht="23.1" customHeight="1" x14ac:dyDescent="0.2">
      <c r="A78" s="338">
        <v>3500</v>
      </c>
      <c r="B78" s="339">
        <v>358</v>
      </c>
      <c r="C78" s="326">
        <v>35801</v>
      </c>
      <c r="D78" s="327" t="s">
        <v>546</v>
      </c>
      <c r="E78" s="322">
        <f t="shared" si="5"/>
        <v>384000</v>
      </c>
      <c r="F78" s="323">
        <f>[1]PEPP!F78+[1]PEPP!F216+[1]PEPP!F355+[1]PEPP!F493+[1]PEPP!F631+[1]PEPP!F768+[1]PEPP!F905+[1]PEPP!F1043+[1]PEPP!F1182+[1]PEPP!F1321+[1]PEPP!F1460+[1]PEPP!F1600+[1]PEPP!F1742+[1]PEPP!F1884+[1]PEPP!F2025</f>
        <v>32000</v>
      </c>
      <c r="G78" s="323">
        <f>[1]PEPP!G78+[1]PEPP!G216+[1]PEPP!G355+[1]PEPP!G493+[1]PEPP!G631+[1]PEPP!G768+[1]PEPP!G905+[1]PEPP!G1043+[1]PEPP!G1182+[1]PEPP!G1321+[1]PEPP!G1460+[1]PEPP!G1600+[1]PEPP!G1742+[1]PEPP!G1884+[1]PEPP!G2025</f>
        <v>32000</v>
      </c>
      <c r="H78" s="323">
        <f>[1]PEPP!H78+[1]PEPP!H216+[1]PEPP!H355+[1]PEPP!H493+[1]PEPP!H631+[1]PEPP!H768+[1]PEPP!H905+[1]PEPP!H1043+[1]PEPP!H1182+[1]PEPP!H1321+[1]PEPP!H1460+[1]PEPP!H1600+[1]PEPP!H1742+[1]PEPP!H1884+[1]PEPP!H2025</f>
        <v>32000</v>
      </c>
      <c r="I78" s="323">
        <f>[1]PEPP!I78+[1]PEPP!I216+[1]PEPP!I355+[1]PEPP!I493+[1]PEPP!I631+[1]PEPP!I768+[1]PEPP!I905+[1]PEPP!I1043+[1]PEPP!I1182+[1]PEPP!I1321+[1]PEPP!I1460+[1]PEPP!I1600+[1]PEPP!I1742+[1]PEPP!I1884+[1]PEPP!I2025</f>
        <v>32000</v>
      </c>
      <c r="J78" s="323">
        <f>[1]PEPP!J78+[1]PEPP!J216+[1]PEPP!J355+[1]PEPP!J493+[1]PEPP!J631+[1]PEPP!J768+[1]PEPP!J905+[1]PEPP!J1043+[1]PEPP!J1182+[1]PEPP!J1321+[1]PEPP!J1460+[1]PEPP!J1600+[1]PEPP!J1742+[1]PEPP!J1884+[1]PEPP!J2025</f>
        <v>32000</v>
      </c>
      <c r="K78" s="323">
        <f>[1]PEPP!K78+[1]PEPP!K216+[1]PEPP!K355+[1]PEPP!K493+[1]PEPP!K631+[1]PEPP!K768+[1]PEPP!K905+[1]PEPP!K1043+[1]PEPP!K1182+[1]PEPP!K1321+[1]PEPP!K1460+[1]PEPP!K1600+[1]PEPP!K1742+[1]PEPP!K1884+[1]PEPP!K2025</f>
        <v>32000</v>
      </c>
      <c r="L78" s="323">
        <f>[1]PEPP!L78+[1]PEPP!L216+[1]PEPP!L355+[1]PEPP!L493+[1]PEPP!L631+[1]PEPP!L768+[1]PEPP!L905+[1]PEPP!L1043+[1]PEPP!L1182+[1]PEPP!L1321+[1]PEPP!L1460+[1]PEPP!L1600+[1]PEPP!L1742+[1]PEPP!L1884+[1]PEPP!L2025</f>
        <v>32000</v>
      </c>
      <c r="M78" s="323">
        <f>[1]PEPP!M78+[1]PEPP!M216+[1]PEPP!M355+[1]PEPP!M493+[1]PEPP!M631+[1]PEPP!M768+[1]PEPP!M905+[1]PEPP!M1043+[1]PEPP!M1182+[1]PEPP!M1321+[1]PEPP!M1460+[1]PEPP!M1600+[1]PEPP!M1742+[1]PEPP!M1884+[1]PEPP!M2025</f>
        <v>32000</v>
      </c>
      <c r="N78" s="323">
        <f>[1]PEPP!N78+[1]PEPP!N216+[1]PEPP!N355+[1]PEPP!N493+[1]PEPP!N631+[1]PEPP!N768+[1]PEPP!N905+[1]PEPP!N1043+[1]PEPP!N1182+[1]PEPP!N1321+[1]PEPP!N1460+[1]PEPP!N1600+[1]PEPP!N1742+[1]PEPP!N1884+[1]PEPP!N2025</f>
        <v>32000</v>
      </c>
      <c r="O78" s="323">
        <f>[1]PEPP!O78+[1]PEPP!O216+[1]PEPP!O355+[1]PEPP!O493+[1]PEPP!O631+[1]PEPP!O768+[1]PEPP!O905+[1]PEPP!O1043+[1]PEPP!O1182+[1]PEPP!O1321+[1]PEPP!O1460+[1]PEPP!O1600+[1]PEPP!O1742+[1]PEPP!O1884+[1]PEPP!O2025</f>
        <v>32000</v>
      </c>
      <c r="P78" s="323">
        <f>[1]PEPP!P78+[1]PEPP!P216+[1]PEPP!P355+[1]PEPP!P493+[1]PEPP!P631+[1]PEPP!P768+[1]PEPP!P905+[1]PEPP!P1043+[1]PEPP!P1182+[1]PEPP!P1321+[1]PEPP!P1460+[1]PEPP!P1600+[1]PEPP!P1742+[1]PEPP!P1884+[1]PEPP!P2025</f>
        <v>32000</v>
      </c>
      <c r="Q78" s="323">
        <f>[1]PEPP!Q78+[1]PEPP!Q216+[1]PEPP!Q355+[1]PEPP!Q493+[1]PEPP!Q631+[1]PEPP!Q768+[1]PEPP!Q905+[1]PEPP!Q1043+[1]PEPP!Q1182+[1]PEPP!Q1321+[1]PEPP!Q1460+[1]PEPP!Q1600+[1]PEPP!Q1742+[1]PEPP!Q1884+[1]PEPP!Q2025</f>
        <v>32000</v>
      </c>
      <c r="R78" s="54"/>
      <c r="S78" s="54"/>
    </row>
    <row r="79" spans="1:19" ht="23.1" customHeight="1" x14ac:dyDescent="0.2">
      <c r="A79" s="338">
        <v>3600</v>
      </c>
      <c r="B79" s="339">
        <v>369</v>
      </c>
      <c r="C79" s="326">
        <v>36101</v>
      </c>
      <c r="D79" s="347" t="s">
        <v>547</v>
      </c>
      <c r="E79" s="322">
        <f t="shared" si="5"/>
        <v>290064</v>
      </c>
      <c r="F79" s="323">
        <f>[1]PEPP!F79+[1]PEPP!F217+[1]PEPP!F356+[1]PEPP!F494+[1]PEPP!F632+[1]PEPP!F769+[1]PEPP!F906+[1]PEPP!F1044+[1]PEPP!F1183+[1]PEPP!F1322+[1]PEPP!F1461+[1]PEPP!F1601+[1]PEPP!F1743+[1]PEPP!F1885+[1]PEPP!F2026</f>
        <v>24172</v>
      </c>
      <c r="G79" s="323">
        <f>[1]PEPP!G79+[1]PEPP!G217+[1]PEPP!G356+[1]PEPP!G494+[1]PEPP!G632+[1]PEPP!G769+[1]PEPP!G906+[1]PEPP!G1044+[1]PEPP!G1183+[1]PEPP!G1322+[1]PEPP!G1461+[1]PEPP!G1601+[1]PEPP!G1743+[1]PEPP!G1885+[1]PEPP!G2026</f>
        <v>24172</v>
      </c>
      <c r="H79" s="323">
        <f>[1]PEPP!H79+[1]PEPP!H217+[1]PEPP!H356+[1]PEPP!H494+[1]PEPP!H632+[1]PEPP!H769+[1]PEPP!H906+[1]PEPP!H1044+[1]PEPP!H1183+[1]PEPP!H1322+[1]PEPP!H1461+[1]PEPP!H1601+[1]PEPP!H1743+[1]PEPP!H1885+[1]PEPP!H2026</f>
        <v>24172</v>
      </c>
      <c r="I79" s="323">
        <f>[1]PEPP!I79+[1]PEPP!I217+[1]PEPP!I356+[1]PEPP!I494+[1]PEPP!I632+[1]PEPP!I769+[1]PEPP!I906+[1]PEPP!I1044+[1]PEPP!I1183+[1]PEPP!I1322+[1]PEPP!I1461+[1]PEPP!I1601+[1]PEPP!I1743+[1]PEPP!I1885+[1]PEPP!I2026</f>
        <v>24172</v>
      </c>
      <c r="J79" s="323">
        <f>[1]PEPP!J79+[1]PEPP!J217+[1]PEPP!J356+[1]PEPP!J494+[1]PEPP!J632+[1]PEPP!J769+[1]PEPP!J906+[1]PEPP!J1044+[1]PEPP!J1183+[1]PEPP!J1322+[1]PEPP!J1461+[1]PEPP!J1601+[1]PEPP!J1743+[1]PEPP!J1885+[1]PEPP!J2026</f>
        <v>24172</v>
      </c>
      <c r="K79" s="323">
        <f>[1]PEPP!K79+[1]PEPP!K217+[1]PEPP!K356+[1]PEPP!K494+[1]PEPP!K632+[1]PEPP!K769+[1]PEPP!K906+[1]PEPP!K1044+[1]PEPP!K1183+[1]PEPP!K1322+[1]PEPP!K1461+[1]PEPP!K1601+[1]PEPP!K1743+[1]PEPP!K1885+[1]PEPP!K2026</f>
        <v>24172</v>
      </c>
      <c r="L79" s="323">
        <f>[1]PEPP!L79+[1]PEPP!L217+[1]PEPP!L356+[1]PEPP!L494+[1]PEPP!L632+[1]PEPP!L769+[1]PEPP!L906+[1]PEPP!L1044+[1]PEPP!L1183+[1]PEPP!L1322+[1]PEPP!L1461+[1]PEPP!L1601+[1]PEPP!L1743+[1]PEPP!L1885+[1]PEPP!L2026</f>
        <v>24172</v>
      </c>
      <c r="M79" s="323">
        <f>[1]PEPP!M79+[1]PEPP!M217+[1]PEPP!M356+[1]PEPP!M494+[1]PEPP!M632+[1]PEPP!M769+[1]PEPP!M906+[1]PEPP!M1044+[1]PEPP!M1183+[1]PEPP!M1322+[1]PEPP!M1461+[1]PEPP!M1601+[1]PEPP!M1743+[1]PEPP!M1885+[1]PEPP!M2026</f>
        <v>24172</v>
      </c>
      <c r="N79" s="323">
        <f>[1]PEPP!N79+[1]PEPP!N217+[1]PEPP!N356+[1]PEPP!N494+[1]PEPP!N632+[1]PEPP!N769+[1]PEPP!N906+[1]PEPP!N1044+[1]PEPP!N1183+[1]PEPP!N1322+[1]PEPP!N1461+[1]PEPP!N1601+[1]PEPP!N1743+[1]PEPP!N1885+[1]PEPP!N2026</f>
        <v>24172</v>
      </c>
      <c r="O79" s="323">
        <f>[1]PEPP!O79+[1]PEPP!O217+[1]PEPP!O356+[1]PEPP!O494+[1]PEPP!O632+[1]PEPP!O769+[1]PEPP!O906+[1]PEPP!O1044+[1]PEPP!O1183+[1]PEPP!O1322+[1]PEPP!O1461+[1]PEPP!O1601+[1]PEPP!O1743+[1]PEPP!O1885+[1]PEPP!O2026</f>
        <v>24172</v>
      </c>
      <c r="P79" s="323">
        <f>[1]PEPP!P79+[1]PEPP!P217+[1]PEPP!P356+[1]PEPP!P494+[1]PEPP!P632+[1]PEPP!P769+[1]PEPP!P906+[1]PEPP!P1044+[1]PEPP!P1183+[1]PEPP!P1322+[1]PEPP!P1461+[1]PEPP!P1601+[1]PEPP!P1743+[1]PEPP!P1885+[1]PEPP!P2026</f>
        <v>24172</v>
      </c>
      <c r="Q79" s="323">
        <f>[1]PEPP!Q79+[1]PEPP!Q217+[1]PEPP!Q356+[1]PEPP!Q494+[1]PEPP!Q632+[1]PEPP!Q769+[1]PEPP!Q906+[1]PEPP!Q1044+[1]PEPP!Q1183+[1]PEPP!Q1322+[1]PEPP!Q1461+[1]PEPP!Q1601+[1]PEPP!Q1743+[1]PEPP!Q1885+[1]PEPP!Q2026</f>
        <v>24172</v>
      </c>
      <c r="R79" s="54"/>
      <c r="S79" s="54"/>
    </row>
    <row r="80" spans="1:19" ht="23.1" customHeight="1" x14ac:dyDescent="0.2">
      <c r="A80" s="338">
        <v>3600</v>
      </c>
      <c r="B80" s="339">
        <v>369</v>
      </c>
      <c r="C80" s="326">
        <v>36902</v>
      </c>
      <c r="D80" s="328" t="s">
        <v>548</v>
      </c>
      <c r="E80" s="322">
        <f t="shared" si="5"/>
        <v>0</v>
      </c>
      <c r="F80" s="323">
        <f>[1]PEPP!F80+[1]PEPP!F218+[1]PEPP!F357+[1]PEPP!F495+[1]PEPP!F633+[1]PEPP!F770+[1]PEPP!F907+[1]PEPP!F1045+[1]PEPP!F1184+[1]PEPP!F1323+[1]PEPP!F1462+[1]PEPP!F1602+[1]PEPP!F1744+[1]PEPP!F1886+[1]PEPP!F2027</f>
        <v>0</v>
      </c>
      <c r="G80" s="323">
        <f>[1]PEPP!G80+[1]PEPP!G218+[1]PEPP!G357+[1]PEPP!G495+[1]PEPP!G633+[1]PEPP!G770+[1]PEPP!G907+[1]PEPP!G1045+[1]PEPP!G1184+[1]PEPP!G1323+[1]PEPP!G1462+[1]PEPP!G1602+[1]PEPP!G1744+[1]PEPP!G1886+[1]PEPP!G2027</f>
        <v>0</v>
      </c>
      <c r="H80" s="323">
        <f>[1]PEPP!H80+[1]PEPP!H218+[1]PEPP!H357+[1]PEPP!H495+[1]PEPP!H633+[1]PEPP!H770+[1]PEPP!H907+[1]PEPP!H1045+[1]PEPP!H1184+[1]PEPP!H1323+[1]PEPP!H1462+[1]PEPP!H1602+[1]PEPP!H1744+[1]PEPP!H1886+[1]PEPP!H2027</f>
        <v>0</v>
      </c>
      <c r="I80" s="323">
        <f>[1]PEPP!I80+[1]PEPP!I218+[1]PEPP!I357+[1]PEPP!I495+[1]PEPP!I633+[1]PEPP!I770+[1]PEPP!I907+[1]PEPP!I1045+[1]PEPP!I1184+[1]PEPP!I1323+[1]PEPP!I1462+[1]PEPP!I1602+[1]PEPP!I1744+[1]PEPP!I1886+[1]PEPP!I2027</f>
        <v>0</v>
      </c>
      <c r="J80" s="323">
        <f>[1]PEPP!J80+[1]PEPP!J218+[1]PEPP!J357+[1]PEPP!J495+[1]PEPP!J633+[1]PEPP!J770+[1]PEPP!J907+[1]PEPP!J1045+[1]PEPP!J1184+[1]PEPP!J1323+[1]PEPP!J1462+[1]PEPP!J1602+[1]PEPP!J1744+[1]PEPP!J1886+[1]PEPP!J2027</f>
        <v>0</v>
      </c>
      <c r="K80" s="323">
        <f>[1]PEPP!K80+[1]PEPP!K218+[1]PEPP!K357+[1]PEPP!K495+[1]PEPP!K633+[1]PEPP!K770+[1]PEPP!K907+[1]PEPP!K1045+[1]PEPP!K1184+[1]PEPP!K1323+[1]PEPP!K1462+[1]PEPP!K1602+[1]PEPP!K1744+[1]PEPP!K1886+[1]PEPP!K2027</f>
        <v>0</v>
      </c>
      <c r="L80" s="323">
        <f>[1]PEPP!L80+[1]PEPP!L218+[1]PEPP!L357+[1]PEPP!L495+[1]PEPP!L633+[1]PEPP!L770+[1]PEPP!L907+[1]PEPP!L1045+[1]PEPP!L1184+[1]PEPP!L1323+[1]PEPP!L1462+[1]PEPP!L1602+[1]PEPP!L1744+[1]PEPP!L1886+[1]PEPP!L2027</f>
        <v>0</v>
      </c>
      <c r="M80" s="323">
        <f>[1]PEPP!M80+[1]PEPP!M218+[1]PEPP!M357+[1]PEPP!M495+[1]PEPP!M633+[1]PEPP!M770+[1]PEPP!M907+[1]PEPP!M1045+[1]PEPP!M1184+[1]PEPP!M1323+[1]PEPP!M1462+[1]PEPP!M1602+[1]PEPP!M1744+[1]PEPP!M1886+[1]PEPP!M2027</f>
        <v>0</v>
      </c>
      <c r="N80" s="323">
        <f>[1]PEPP!N80+[1]PEPP!N218+[1]PEPP!N357+[1]PEPP!N495+[1]PEPP!N633+[1]PEPP!N770+[1]PEPP!N907+[1]PEPP!N1045+[1]PEPP!N1184+[1]PEPP!N1323+[1]PEPP!N1462+[1]PEPP!N1602+[1]PEPP!N1744+[1]PEPP!N1886+[1]PEPP!N2027</f>
        <v>0</v>
      </c>
      <c r="O80" s="323">
        <f>[1]PEPP!O80+[1]PEPP!O218+[1]PEPP!O357+[1]PEPP!O495+[1]PEPP!O633+[1]PEPP!O770+[1]PEPP!O907+[1]PEPP!O1045+[1]PEPP!O1184+[1]PEPP!O1323+[1]PEPP!O1462+[1]PEPP!O1602+[1]PEPP!O1744+[1]PEPP!O1886+[1]PEPP!O2027</f>
        <v>0</v>
      </c>
      <c r="P80" s="323">
        <f>[1]PEPP!P80+[1]PEPP!P218+[1]PEPP!P357+[1]PEPP!P495+[1]PEPP!P633+[1]PEPP!P770+[1]PEPP!P907+[1]PEPP!P1045+[1]PEPP!P1184+[1]PEPP!P1323+[1]PEPP!P1462+[1]PEPP!P1602+[1]PEPP!P1744+[1]PEPP!P1886+[1]PEPP!P2027</f>
        <v>0</v>
      </c>
      <c r="Q80" s="323">
        <f>[1]PEPP!Q80+[1]PEPP!Q218+[1]PEPP!Q357+[1]PEPP!Q495+[1]PEPP!Q633+[1]PEPP!Q770+[1]PEPP!Q907+[1]PEPP!Q1045+[1]PEPP!Q1184+[1]PEPP!Q1323+[1]PEPP!Q1462+[1]PEPP!Q1602+[1]PEPP!Q1744+[1]PEPP!Q1886+[1]PEPP!Q2027</f>
        <v>0</v>
      </c>
      <c r="R80" s="54"/>
      <c r="S80" s="54"/>
    </row>
    <row r="81" spans="1:20" ht="23.1" customHeight="1" x14ac:dyDescent="0.2">
      <c r="A81" s="338">
        <v>3700</v>
      </c>
      <c r="B81" s="339">
        <v>375</v>
      </c>
      <c r="C81" s="326">
        <v>37501</v>
      </c>
      <c r="D81" s="328" t="s">
        <v>549</v>
      </c>
      <c r="E81" s="322">
        <f t="shared" si="5"/>
        <v>506124</v>
      </c>
      <c r="F81" s="323">
        <f>[1]PEPP!F81+[1]PEPP!F219+[1]PEPP!F358+[1]PEPP!F496+[1]PEPP!F634+[1]PEPP!F771+[1]PEPP!F908+[1]PEPP!F1046+[1]PEPP!F1185+[1]PEPP!F1324+[1]PEPP!F1463+[1]PEPP!F1603+[1]PEPP!F1745+[1]PEPP!F1887+[1]PEPP!F2028</f>
        <v>43937</v>
      </c>
      <c r="G81" s="323">
        <f>[1]PEPP!G81+[1]PEPP!G219+[1]PEPP!G358+[1]PEPP!G496+[1]PEPP!G634+[1]PEPP!G771+[1]PEPP!G908+[1]PEPP!G1046+[1]PEPP!G1185+[1]PEPP!G1324+[1]PEPP!G1463+[1]PEPP!G1603+[1]PEPP!G1745+[1]PEPP!G1887+[1]PEPP!G2028</f>
        <v>43937</v>
      </c>
      <c r="H81" s="323">
        <f>[1]PEPP!H81+[1]PEPP!H219+[1]PEPP!H358+[1]PEPP!H496+[1]PEPP!H634+[1]PEPP!H771+[1]PEPP!H908+[1]PEPP!H1046+[1]PEPP!H1185+[1]PEPP!H1324+[1]PEPP!H1463+[1]PEPP!H1603+[1]PEPP!H1745+[1]PEPP!H1887+[1]PEPP!H2028</f>
        <v>43937</v>
      </c>
      <c r="I81" s="323">
        <f>[1]PEPP!I81+[1]PEPP!I219+[1]PEPP!I358+[1]PEPP!I496+[1]PEPP!I634+[1]PEPP!I771+[1]PEPP!I908+[1]PEPP!I1046+[1]PEPP!I1185+[1]PEPP!I1324+[1]PEPP!I1463+[1]PEPP!I1603+[1]PEPP!I1745+[1]PEPP!I1887+[1]PEPP!I2028</f>
        <v>43937</v>
      </c>
      <c r="J81" s="323">
        <f>[1]PEPP!J81+[1]PEPP!J219+[1]PEPP!J358+[1]PEPP!J496+[1]PEPP!J634+[1]PEPP!J771+[1]PEPP!J908+[1]PEPP!J1046+[1]PEPP!J1185+[1]PEPP!J1324+[1]PEPP!J1463+[1]PEPP!J1603+[1]PEPP!J1745+[1]PEPP!J1887+[1]PEPP!J2028</f>
        <v>41297</v>
      </c>
      <c r="K81" s="323">
        <f>[1]PEPP!K81+[1]PEPP!K219+[1]PEPP!K358+[1]PEPP!K496+[1]PEPP!K634+[1]PEPP!K771+[1]PEPP!K908+[1]PEPP!K1046+[1]PEPP!K1185+[1]PEPP!K1324+[1]PEPP!K1463+[1]PEPP!K1603+[1]PEPP!K1745+[1]PEPP!K1887+[1]PEPP!K2028</f>
        <v>41297</v>
      </c>
      <c r="L81" s="323">
        <f>[1]PEPP!L81+[1]PEPP!L219+[1]PEPP!L358+[1]PEPP!L496+[1]PEPP!L634+[1]PEPP!L771+[1]PEPP!L908+[1]PEPP!L1046+[1]PEPP!L1185+[1]PEPP!L1324+[1]PEPP!L1463+[1]PEPP!L1603+[1]PEPP!L1745+[1]PEPP!L1887+[1]PEPP!L2028</f>
        <v>41297</v>
      </c>
      <c r="M81" s="323">
        <f>[1]PEPP!M81+[1]PEPP!M219+[1]PEPP!M358+[1]PEPP!M496+[1]PEPP!M634+[1]PEPP!M771+[1]PEPP!M908+[1]PEPP!M1046+[1]PEPP!M1185+[1]PEPP!M1324+[1]PEPP!M1463+[1]PEPP!M1603+[1]PEPP!M1745+[1]PEPP!M1887+[1]PEPP!M2028</f>
        <v>41297</v>
      </c>
      <c r="N81" s="323">
        <f>[1]PEPP!N81+[1]PEPP!N219+[1]PEPP!N358+[1]PEPP!N496+[1]PEPP!N634+[1]PEPP!N771+[1]PEPP!N908+[1]PEPP!N1046+[1]PEPP!N1185+[1]PEPP!N1324+[1]PEPP!N1463+[1]PEPP!N1603+[1]PEPP!N1745+[1]PEPP!N1887+[1]PEPP!N2028</f>
        <v>41297</v>
      </c>
      <c r="O81" s="323">
        <f>[1]PEPP!O81+[1]PEPP!O219+[1]PEPP!O358+[1]PEPP!O496+[1]PEPP!O634+[1]PEPP!O771+[1]PEPP!O908+[1]PEPP!O1046+[1]PEPP!O1185+[1]PEPP!O1324+[1]PEPP!O1463+[1]PEPP!O1603+[1]PEPP!O1745+[1]PEPP!O1887+[1]PEPP!O2028</f>
        <v>41297</v>
      </c>
      <c r="P81" s="323">
        <f>[1]PEPP!P81+[1]PEPP!P219+[1]PEPP!P358+[1]PEPP!P496+[1]PEPP!P634+[1]PEPP!P771+[1]PEPP!P908+[1]PEPP!P1046+[1]PEPP!P1185+[1]PEPP!P1324+[1]PEPP!P1463+[1]PEPP!P1603+[1]PEPP!P1745+[1]PEPP!P1887+[1]PEPP!P2028</f>
        <v>41297</v>
      </c>
      <c r="Q81" s="323">
        <f>[1]PEPP!Q81+[1]PEPP!Q219+[1]PEPP!Q358+[1]PEPP!Q496+[1]PEPP!Q634+[1]PEPP!Q771+[1]PEPP!Q908+[1]PEPP!Q1046+[1]PEPP!Q1185+[1]PEPP!Q1324+[1]PEPP!Q1463+[1]PEPP!Q1603+[1]PEPP!Q1745+[1]PEPP!Q1887+[1]PEPP!Q2028</f>
        <v>41297</v>
      </c>
      <c r="R81" s="54"/>
      <c r="S81" s="54"/>
    </row>
    <row r="82" spans="1:20" ht="23.1" customHeight="1" x14ac:dyDescent="0.2">
      <c r="A82" s="338">
        <v>3800</v>
      </c>
      <c r="B82" s="339">
        <v>381</v>
      </c>
      <c r="C82" s="326">
        <v>38101</v>
      </c>
      <c r="D82" s="327" t="s">
        <v>550</v>
      </c>
      <c r="E82" s="322">
        <f t="shared" si="5"/>
        <v>60000</v>
      </c>
      <c r="F82" s="323">
        <f>[1]PEPP!F82+[1]PEPP!F220+[1]PEPP!F359+[1]PEPP!F497+[1]PEPP!F635+[1]PEPP!F772+[1]PEPP!F909+[1]PEPP!F1047+[1]PEPP!F1186+[1]PEPP!F1325+[1]PEPP!F1464+[1]PEPP!F1604+[1]PEPP!F1746+[1]PEPP!F1888+[1]PEPP!F2029</f>
        <v>0</v>
      </c>
      <c r="G82" s="323">
        <f>[1]PEPP!G82+[1]PEPP!G220+[1]PEPP!G359+[1]PEPP!G497+[1]PEPP!G635+[1]PEPP!G772+[1]PEPP!G909+[1]PEPP!G1047+[1]PEPP!G1186+[1]PEPP!G1325+[1]PEPP!G1464+[1]PEPP!G1604+[1]PEPP!G1746+[1]PEPP!G1888+[1]PEPP!G2029</f>
        <v>0</v>
      </c>
      <c r="H82" s="323">
        <f>[1]PEPP!H82+[1]PEPP!H220+[1]PEPP!H359+[1]PEPP!H497+[1]PEPP!H635+[1]PEPP!H772+[1]PEPP!H909+[1]PEPP!H1047+[1]PEPP!H1186+[1]PEPP!H1325+[1]PEPP!H1464+[1]PEPP!H1604+[1]PEPP!H1746+[1]PEPP!H1888+[1]PEPP!H2029</f>
        <v>0</v>
      </c>
      <c r="I82" s="323">
        <f>[1]PEPP!I82+[1]PEPP!I220+[1]PEPP!I359+[1]PEPP!I497+[1]PEPP!I635+[1]PEPP!I772+[1]PEPP!I909+[1]PEPP!I1047+[1]PEPP!I1186+[1]PEPP!I1325+[1]PEPP!I1464+[1]PEPP!I1604+[1]PEPP!I1746+[1]PEPP!I1888+[1]PEPP!I2029</f>
        <v>0</v>
      </c>
      <c r="J82" s="323">
        <f>[1]PEPP!J82+[1]PEPP!J220+[1]PEPP!J359+[1]PEPP!J497+[1]PEPP!J635+[1]PEPP!J772+[1]PEPP!J909+[1]PEPP!J1047+[1]PEPP!J1186+[1]PEPP!J1325+[1]PEPP!J1464+[1]PEPP!J1604+[1]PEPP!J1746+[1]PEPP!J1888+[1]PEPP!J2029</f>
        <v>0</v>
      </c>
      <c r="K82" s="323">
        <f>[1]PEPP!K82+[1]PEPP!K220+[1]PEPP!K359+[1]PEPP!K497+[1]PEPP!K635+[1]PEPP!K772+[1]PEPP!K909+[1]PEPP!K1047+[1]PEPP!K1186+[1]PEPP!K1325+[1]PEPP!K1464+[1]PEPP!K1604+[1]PEPP!K1746+[1]PEPP!K1888+[1]PEPP!K2029</f>
        <v>0</v>
      </c>
      <c r="L82" s="323">
        <f>[1]PEPP!L82+[1]PEPP!L220+[1]PEPP!L359+[1]PEPP!L497+[1]PEPP!L635+[1]PEPP!L772+[1]PEPP!L909+[1]PEPP!L1047+[1]PEPP!L1186+[1]PEPP!L1325+[1]PEPP!L1464+[1]PEPP!L1604+[1]PEPP!L1746+[1]PEPP!L1888+[1]PEPP!L2029</f>
        <v>60000</v>
      </c>
      <c r="M82" s="323">
        <f>[1]PEPP!M82+[1]PEPP!M220+[1]PEPP!M359+[1]PEPP!M497+[1]PEPP!M635+[1]PEPP!M772+[1]PEPP!M909+[1]PEPP!M1047+[1]PEPP!M1186+[1]PEPP!M1325+[1]PEPP!M1464+[1]PEPP!M1604+[1]PEPP!M1746+[1]PEPP!M1888+[1]PEPP!M2029</f>
        <v>0</v>
      </c>
      <c r="N82" s="323">
        <f>[1]PEPP!N82+[1]PEPP!N220+[1]PEPP!N359+[1]PEPP!N497+[1]PEPP!N635+[1]PEPP!N772+[1]PEPP!N909+[1]PEPP!N1047+[1]PEPP!N1186+[1]PEPP!N1325+[1]PEPP!N1464+[1]PEPP!N1604+[1]PEPP!N1746+[1]PEPP!N1888+[1]PEPP!N2029</f>
        <v>0</v>
      </c>
      <c r="O82" s="323">
        <f>[1]PEPP!O82+[1]PEPP!O220+[1]PEPP!O359+[1]PEPP!O497+[1]PEPP!O635+[1]PEPP!O772+[1]PEPP!O909+[1]PEPP!O1047+[1]PEPP!O1186+[1]PEPP!O1325+[1]PEPP!O1464+[1]PEPP!O1604+[1]PEPP!O1746+[1]PEPP!O1888+[1]PEPP!O2029</f>
        <v>0</v>
      </c>
      <c r="P82" s="323">
        <f>[1]PEPP!P82+[1]PEPP!P220+[1]PEPP!P359+[1]PEPP!P497+[1]PEPP!P635+[1]PEPP!P772+[1]PEPP!P909+[1]PEPP!P1047+[1]PEPP!P1186+[1]PEPP!P1325+[1]PEPP!P1464+[1]PEPP!P1604+[1]PEPP!P1746+[1]PEPP!P1888+[1]PEPP!P2029</f>
        <v>0</v>
      </c>
      <c r="Q82" s="323">
        <f>[1]PEPP!Q82+[1]PEPP!Q220+[1]PEPP!Q359+[1]PEPP!Q497+[1]PEPP!Q635+[1]PEPP!Q772+[1]PEPP!Q909+[1]PEPP!Q1047+[1]PEPP!Q1186+[1]PEPP!Q1325+[1]PEPP!Q1464+[1]PEPP!Q1604+[1]PEPP!Q1746+[1]PEPP!Q1888+[1]PEPP!Q2029</f>
        <v>0</v>
      </c>
      <c r="R82" s="54"/>
      <c r="S82" s="54"/>
    </row>
    <row r="83" spans="1:20" ht="23.1" customHeight="1" x14ac:dyDescent="0.2">
      <c r="A83" s="338">
        <v>3800</v>
      </c>
      <c r="B83" s="339">
        <v>382</v>
      </c>
      <c r="C83" s="326">
        <v>38201</v>
      </c>
      <c r="D83" s="327" t="s">
        <v>551</v>
      </c>
      <c r="E83" s="322">
        <f t="shared" si="5"/>
        <v>808234</v>
      </c>
      <c r="F83" s="323">
        <f>[1]PEPP!F83+[1]PEPP!F221+[1]PEPP!F360+[1]PEPP!F498+[1]PEPP!F636+[1]PEPP!F773+[1]PEPP!F910+[1]PEPP!F1048+[1]PEPP!F1187+[1]PEPP!F1326+[1]PEPP!F1465+[1]PEPP!F1605+[1]PEPP!F1747+[1]PEPP!F1889+[1]PEPP!F2030</f>
        <v>140282</v>
      </c>
      <c r="G83" s="323">
        <f>[1]PEPP!G83+[1]PEPP!G221+[1]PEPP!G360+[1]PEPP!G498+[1]PEPP!G636+[1]PEPP!G773+[1]PEPP!G910+[1]PEPP!G1048+[1]PEPP!G1187+[1]PEPP!G1326+[1]PEPP!G1465+[1]PEPP!G1605+[1]PEPP!G1747+[1]PEPP!G1889+[1]PEPP!G2030</f>
        <v>67650</v>
      </c>
      <c r="H83" s="323">
        <f>[1]PEPP!H83+[1]PEPP!H221+[1]PEPP!H360+[1]PEPP!H498+[1]PEPP!H636+[1]PEPP!H773+[1]PEPP!H910+[1]PEPP!H1048+[1]PEPP!H1187+[1]PEPP!H1326+[1]PEPP!H1465+[1]PEPP!H1605+[1]PEPP!H1747+[1]PEPP!H1889+[1]PEPP!H2030</f>
        <v>73432</v>
      </c>
      <c r="I83" s="323">
        <f>[1]PEPP!I83+[1]PEPP!I221+[1]PEPP!I360+[1]PEPP!I498+[1]PEPP!I636+[1]PEPP!I773+[1]PEPP!I910+[1]PEPP!I1048+[1]PEPP!I1187+[1]PEPP!I1326+[1]PEPP!I1465+[1]PEPP!I1605+[1]PEPP!I1747+[1]PEPP!I1889+[1]PEPP!I2030</f>
        <v>45640</v>
      </c>
      <c r="J83" s="323">
        <f>[1]PEPP!J83+[1]PEPP!J221+[1]PEPP!J360+[1]PEPP!J498+[1]PEPP!J636+[1]PEPP!J773+[1]PEPP!J910+[1]PEPP!J1048+[1]PEPP!J1187+[1]PEPP!J1326+[1]PEPP!J1465+[1]PEPP!J1605+[1]PEPP!J1747+[1]PEPP!J1889+[1]PEPP!J2030</f>
        <v>47844</v>
      </c>
      <c r="K83" s="323">
        <f>[1]PEPP!K83+[1]PEPP!K221+[1]PEPP!K360+[1]PEPP!K498+[1]PEPP!K636+[1]PEPP!K773+[1]PEPP!K910+[1]PEPP!K1048+[1]PEPP!K1187+[1]PEPP!K1326+[1]PEPP!K1465+[1]PEPP!K1605+[1]PEPP!K1747+[1]PEPP!K1889+[1]PEPP!K2030</f>
        <v>56497</v>
      </c>
      <c r="L83" s="323">
        <f>[1]PEPP!L83+[1]PEPP!L221+[1]PEPP!L360+[1]PEPP!L498+[1]PEPP!L636+[1]PEPP!L773+[1]PEPP!L910+[1]PEPP!L1048+[1]PEPP!L1187+[1]PEPP!L1326+[1]PEPP!L1465+[1]PEPP!L1605+[1]PEPP!L1747+[1]PEPP!L1889+[1]PEPP!L2030</f>
        <v>52574</v>
      </c>
      <c r="M83" s="323">
        <f>[1]PEPP!M83+[1]PEPP!M221+[1]PEPP!M360+[1]PEPP!M498+[1]PEPP!M636+[1]PEPP!M773+[1]PEPP!M910+[1]PEPP!M1048+[1]PEPP!M1187+[1]PEPP!M1326+[1]PEPP!M1465+[1]PEPP!M1605+[1]PEPP!M1747+[1]PEPP!M1889+[1]PEPP!M2030</f>
        <v>45640</v>
      </c>
      <c r="N83" s="323">
        <f>[1]PEPP!N83+[1]PEPP!N221+[1]PEPP!N360+[1]PEPP!N498+[1]PEPP!N636+[1]PEPP!N773+[1]PEPP!N910+[1]PEPP!N1048+[1]PEPP!N1187+[1]PEPP!N1326+[1]PEPP!N1465+[1]PEPP!N1605+[1]PEPP!N1747+[1]PEPP!N1889+[1]PEPP!N2030</f>
        <v>141755</v>
      </c>
      <c r="O83" s="323">
        <f>[1]PEPP!O83+[1]PEPP!O221+[1]PEPP!O360+[1]PEPP!O498+[1]PEPP!O636+[1]PEPP!O773+[1]PEPP!O910+[1]PEPP!O1048+[1]PEPP!O1187+[1]PEPP!O1326+[1]PEPP!O1465+[1]PEPP!O1605+[1]PEPP!O1747+[1]PEPP!O1889+[1]PEPP!O2030</f>
        <v>45640</v>
      </c>
      <c r="P83" s="323">
        <f>[1]PEPP!P83+[1]PEPP!P221+[1]PEPP!P360+[1]PEPP!P498+[1]PEPP!P636+[1]PEPP!P773+[1]PEPP!P910+[1]PEPP!P1048+[1]PEPP!P1187+[1]PEPP!P1326+[1]PEPP!P1465+[1]PEPP!P1605+[1]PEPP!P1747+[1]PEPP!P1889+[1]PEPP!P2030</f>
        <v>45640</v>
      </c>
      <c r="Q83" s="323">
        <f>[1]PEPP!Q83+[1]PEPP!Q221+[1]PEPP!Q360+[1]PEPP!Q498+[1]PEPP!Q636+[1]PEPP!Q773+[1]PEPP!Q910+[1]PEPP!Q1048+[1]PEPP!Q1187+[1]PEPP!Q1326+[1]PEPP!Q1465+[1]PEPP!Q1605+[1]PEPP!Q1747+[1]PEPP!Q1889+[1]PEPP!Q2030</f>
        <v>45640</v>
      </c>
      <c r="R83" s="54"/>
      <c r="S83" s="54"/>
    </row>
    <row r="84" spans="1:20" ht="23.1" customHeight="1" x14ac:dyDescent="0.2">
      <c r="A84" s="338">
        <v>3800</v>
      </c>
      <c r="B84" s="339">
        <v>383</v>
      </c>
      <c r="C84" s="326">
        <v>38301</v>
      </c>
      <c r="D84" s="327" t="s">
        <v>552</v>
      </c>
      <c r="E84" s="322">
        <f t="shared" ref="E84:E126" si="6">SUM(F84:Q84)</f>
        <v>0</v>
      </c>
      <c r="F84" s="323">
        <f>[1]PEPP!F84+[1]PEPP!F222+[1]PEPP!F361+[1]PEPP!F499+[1]PEPP!F637+[1]PEPP!F774+[1]PEPP!F911+[1]PEPP!F1049+[1]PEPP!F1188+[1]PEPP!F1327+[1]PEPP!F1466+[1]PEPP!F1606+[1]PEPP!F1748+[1]PEPP!F1890+[1]PEPP!F2031</f>
        <v>0</v>
      </c>
      <c r="G84" s="323">
        <f>[1]PEPP!G84+[1]PEPP!G222+[1]PEPP!G361+[1]PEPP!G499+[1]PEPP!G637+[1]PEPP!G774+[1]PEPP!G911+[1]PEPP!G1049+[1]PEPP!G1188+[1]PEPP!G1327+[1]PEPP!G1466+[1]PEPP!G1606+[1]PEPP!G1748+[1]PEPP!G1890+[1]PEPP!G2031</f>
        <v>0</v>
      </c>
      <c r="H84" s="323">
        <f>[1]PEPP!H84+[1]PEPP!H222+[1]PEPP!H361+[1]PEPP!H499+[1]PEPP!H637+[1]PEPP!H774+[1]PEPP!H911+[1]PEPP!H1049+[1]PEPP!H1188+[1]PEPP!H1327+[1]PEPP!H1466+[1]PEPP!H1606+[1]PEPP!H1748+[1]PEPP!H1890+[1]PEPP!H2031</f>
        <v>0</v>
      </c>
      <c r="I84" s="323">
        <f>[1]PEPP!I84+[1]PEPP!I222+[1]PEPP!I361+[1]PEPP!I499+[1]PEPP!I637+[1]PEPP!I774+[1]PEPP!I911+[1]PEPP!I1049+[1]PEPP!I1188+[1]PEPP!I1327+[1]PEPP!I1466+[1]PEPP!I1606+[1]PEPP!I1748+[1]PEPP!I1890+[1]PEPP!I2031</f>
        <v>0</v>
      </c>
      <c r="J84" s="323">
        <f>[1]PEPP!J84+[1]PEPP!J222+[1]PEPP!J361+[1]PEPP!J499+[1]PEPP!J637+[1]PEPP!J774+[1]PEPP!J911+[1]PEPP!J1049+[1]PEPP!J1188+[1]PEPP!J1327+[1]PEPP!J1466+[1]PEPP!J1606+[1]PEPP!J1748+[1]PEPP!J1890+[1]PEPP!J2031</f>
        <v>0</v>
      </c>
      <c r="K84" s="323">
        <f>[1]PEPP!K84+[1]PEPP!K222+[1]PEPP!K361+[1]PEPP!K499+[1]PEPP!K637+[1]PEPP!K774+[1]PEPP!K911+[1]PEPP!K1049+[1]PEPP!K1188+[1]PEPP!K1327+[1]PEPP!K1466+[1]PEPP!K1606+[1]PEPP!K1748+[1]PEPP!K1890+[1]PEPP!K2031</f>
        <v>0</v>
      </c>
      <c r="L84" s="323">
        <f>[1]PEPP!L84+[1]PEPP!L222+[1]PEPP!L361+[1]PEPP!L499+[1]PEPP!L637+[1]PEPP!L774+[1]PEPP!L911+[1]PEPP!L1049+[1]PEPP!L1188+[1]PEPP!L1327+[1]PEPP!L1466+[1]PEPP!L1606+[1]PEPP!L1748+[1]PEPP!L1890+[1]PEPP!L2031</f>
        <v>0</v>
      </c>
      <c r="M84" s="323">
        <f>[1]PEPP!M84+[1]PEPP!M222+[1]PEPP!M361+[1]PEPP!M499+[1]PEPP!M637+[1]PEPP!M774+[1]PEPP!M911+[1]PEPP!M1049+[1]PEPP!M1188+[1]PEPP!M1327+[1]PEPP!M1466+[1]PEPP!M1606+[1]PEPP!M1748+[1]PEPP!M1890+[1]PEPP!M2031</f>
        <v>0</v>
      </c>
      <c r="N84" s="323">
        <f>[1]PEPP!N84+[1]PEPP!N222+[1]PEPP!N361+[1]PEPP!N499+[1]PEPP!N637+[1]PEPP!N774+[1]PEPP!N911+[1]PEPP!N1049+[1]PEPP!N1188+[1]PEPP!N1327+[1]PEPP!N1466+[1]PEPP!N1606+[1]PEPP!N1748+[1]PEPP!N1890+[1]PEPP!N2031</f>
        <v>0</v>
      </c>
      <c r="O84" s="323">
        <f>[1]PEPP!O84+[1]PEPP!O222+[1]PEPP!O361+[1]PEPP!O499+[1]PEPP!O637+[1]PEPP!O774+[1]PEPP!O911+[1]PEPP!O1049+[1]PEPP!O1188+[1]PEPP!O1327+[1]PEPP!O1466+[1]PEPP!O1606+[1]PEPP!O1748+[1]PEPP!O1890+[1]PEPP!O2031</f>
        <v>0</v>
      </c>
      <c r="P84" s="323">
        <f>[1]PEPP!P84+[1]PEPP!P222+[1]PEPP!P361+[1]PEPP!P499+[1]PEPP!P637+[1]PEPP!P774+[1]PEPP!P911+[1]PEPP!P1049+[1]PEPP!P1188+[1]PEPP!P1327+[1]PEPP!P1466+[1]PEPP!P1606+[1]PEPP!P1748+[1]PEPP!P1890+[1]PEPP!P2031</f>
        <v>0</v>
      </c>
      <c r="Q84" s="323">
        <f>[1]PEPP!Q84+[1]PEPP!Q222+[1]PEPP!Q361+[1]PEPP!Q499+[1]PEPP!Q637+[1]PEPP!Q774+[1]PEPP!Q911+[1]PEPP!Q1049+[1]PEPP!Q1188+[1]PEPP!Q1327+[1]PEPP!Q1466+[1]PEPP!Q1606+[1]PEPP!Q1748+[1]PEPP!Q1890+[1]PEPP!Q2031</f>
        <v>0</v>
      </c>
      <c r="R84" s="54"/>
      <c r="S84" s="54"/>
    </row>
    <row r="85" spans="1:20" ht="23.1" customHeight="1" x14ac:dyDescent="0.2">
      <c r="A85" s="338">
        <v>3800</v>
      </c>
      <c r="B85" s="339">
        <v>384</v>
      </c>
      <c r="C85" s="326">
        <v>38401</v>
      </c>
      <c r="D85" s="327" t="s">
        <v>553</v>
      </c>
      <c r="E85" s="322">
        <f>SUM(F85:Q85)</f>
        <v>3000000</v>
      </c>
      <c r="F85" s="323">
        <f>[1]PEPP!F85+[1]PEPP!F223+[1]PEPP!F362+[1]PEPP!F500+[1]PEPP!F638+[1]PEPP!F775+[1]PEPP!F912+[1]PEPP!F1050+[1]PEPP!F1189+[1]PEPP!F1328+[1]PEPP!F1467+[1]PEPP!F1607+[1]PEPP!F1749+[1]PEPP!F1891+[1]PEPP!F2032</f>
        <v>3000000</v>
      </c>
      <c r="G85" s="323">
        <f>[1]PEPP!G85+[1]PEPP!G223+[1]PEPP!G362+[1]PEPP!G500+[1]PEPP!G638+[1]PEPP!G775+[1]PEPP!G912+[1]PEPP!G1050+[1]PEPP!G1189+[1]PEPP!G1328+[1]PEPP!G1467+[1]PEPP!G1607+[1]PEPP!G1749+[1]PEPP!G1891+[1]PEPP!G2032</f>
        <v>0</v>
      </c>
      <c r="H85" s="323">
        <f>[1]PEPP!H85+[1]PEPP!H223+[1]PEPP!H362+[1]PEPP!H500+[1]PEPP!H638+[1]PEPP!H775+[1]PEPP!H912+[1]PEPP!H1050+[1]PEPP!H1189+[1]PEPP!H1328+[1]PEPP!H1467+[1]PEPP!H1607+[1]PEPP!H1749+[1]PEPP!H1891+[1]PEPP!H2032</f>
        <v>0</v>
      </c>
      <c r="I85" s="323">
        <f>[1]PEPP!I85+[1]PEPP!I222+[1]PEPP!I362+[1]PEPP!I500+[1]PEPP!I638+[1]PEPP!I775+[1]PEPP!I912+[1]PEPP!I1050+[1]PEPP!I1189+[1]PEPP!I1328+[1]PEPP!I1467+[1]PEPP!I1607+[1]PEPP!I1749+[1]PEPP!I1891+[1]PEPP!I2032</f>
        <v>0</v>
      </c>
      <c r="J85" s="323">
        <f>[1]PEPP!J85+[1]PEPP!J223+[1]PEPP!J362+[1]PEPP!J500+[1]PEPP!J638+[1]PEPP!J775+[1]PEPP!J912+[1]PEPP!J1050+[1]PEPP!J1189+[1]PEPP!J1328+[1]PEPP!J1467+[1]PEPP!J1607+[1]PEPP!J1749+[1]PEPP!J1891+[1]PEPP!J2032</f>
        <v>0</v>
      </c>
      <c r="K85" s="323">
        <f>[1]PEPP!K85+[1]PEPP!K223+[1]PEPP!K362+[1]PEPP!K500+[1]PEPP!K638+[1]PEPP!K775+[1]PEPP!K912+[1]PEPP!K1050+[1]PEPP!K1189+[1]PEPP!K1328+[1]PEPP!K1467+[1]PEPP!K1607+[1]PEPP!K1749+[1]PEPP!K1891+[1]PEPP!K2032</f>
        <v>0</v>
      </c>
      <c r="L85" s="323">
        <f>[1]PEPP!L85+[1]PEPP!L223+[1]PEPP!L362+[1]PEPP!L500+[1]PEPP!L638+[1]PEPP!L775+[1]PEPP!L912+[1]PEPP!L1050+[1]PEPP!L1189+[1]PEPP!L1328+[1]PEPP!L1467+[1]PEPP!L1607+[1]PEPP!L1749+[1]PEPP!L1891+[1]PEPP!L2032</f>
        <v>0</v>
      </c>
      <c r="M85" s="323">
        <f>[1]PEPP!M85+[1]PEPP!M223+[1]PEPP!M362+[1]PEPP!M500+[1]PEPP!M638+[1]PEPP!M775+[1]PEPP!M912+[1]PEPP!M1050+[1]PEPP!M1189+[1]PEPP!M1328+[1]PEPP!M1467+[1]PEPP!M1607+[1]PEPP!M1749+[1]PEPP!M1891+[1]PEPP!M2032</f>
        <v>0</v>
      </c>
      <c r="N85" s="323">
        <f>[1]PEPP!N85+[1]PEPP!N223+[1]PEPP!N362+[1]PEPP!N500+[1]PEPP!N638+[1]PEPP!N775+[1]PEPP!N912+[1]PEPP!N1050+[1]PEPP!N1189+[1]PEPP!N1328+[1]PEPP!N1467+[1]PEPP!N1607+[1]PEPP!N1749+[1]PEPP!N1891+[1]PEPP!N2032</f>
        <v>0</v>
      </c>
      <c r="O85" s="323">
        <f>[1]PEPP!O85+[1]PEPP!O223+[1]PEPP!O362+[1]PEPP!O500+[1]PEPP!O638+[1]PEPP!O775+[1]PEPP!O912+[1]PEPP!O1050+[1]PEPP!O1189+[1]PEPP!O1328+[1]PEPP!O1467+[1]PEPP!O1607+[1]PEPP!O1749+[1]PEPP!O1891+[1]PEPP!O2032</f>
        <v>0</v>
      </c>
      <c r="P85" s="323">
        <f>[1]PEPP!P85+[1]PEPP!P223+[1]PEPP!P362+[1]PEPP!P500+[1]PEPP!P638+[1]PEPP!P775+[1]PEPP!P912+[1]PEPP!P1050+[1]PEPP!P1189+[1]PEPP!P1328+[1]PEPP!P1467+[1]PEPP!P1607+[1]PEPP!P1749+[1]PEPP!P1891+[1]PEPP!P2032</f>
        <v>0</v>
      </c>
      <c r="Q85" s="323">
        <f>[1]PEPP!Q85+[1]PEPP!Q223+[1]PEPP!Q362+[1]PEPP!Q500+[1]PEPP!Q638+[1]PEPP!Q775+[1]PEPP!Q912+[1]PEPP!Q1050+[1]PEPP!Q1189+[1]PEPP!Q1328+[1]PEPP!Q1467+[1]PEPP!Q1607+[1]PEPP!Q1749+[1]PEPP!Q1891+[1]PEPP!Q2032</f>
        <v>0</v>
      </c>
      <c r="R85" s="54"/>
      <c r="S85" s="54"/>
    </row>
    <row r="86" spans="1:20" ht="23.1" customHeight="1" x14ac:dyDescent="0.2">
      <c r="A86" s="338">
        <v>3900</v>
      </c>
      <c r="B86" s="339">
        <v>392</v>
      </c>
      <c r="C86" s="326">
        <v>39206</v>
      </c>
      <c r="D86" s="327" t="s">
        <v>554</v>
      </c>
      <c r="E86" s="348">
        <f t="shared" si="6"/>
        <v>0</v>
      </c>
      <c r="F86" s="323">
        <f>[1]PEPP!F86+[1]PEPP!F223+[1]PEPP!F362+[1]PEPP!F500+[1]PEPP!F638+[1]PEPP!F775+[1]PEPP!F912+[1]PEPP!F1050+[1]PEPP!F1189+[1]PEPP!F1328+[1]PEPP!F1467+[1]PEPP!F1607+[1]PEPP!F1749+[1]PEPP!F1891+[1]PEPP!F2032</f>
        <v>0</v>
      </c>
      <c r="G86" s="323">
        <f>[1]PEPP!G86+[1]PEPP!G223+[1]PEPP!G362+[1]PEPP!G500+[1]PEPP!G638+[1]PEPP!G775+[1]PEPP!G912+[1]PEPP!G1050+[1]PEPP!G1189+[1]PEPP!G1328+[1]PEPP!G1467+[1]PEPP!G1607+[1]PEPP!G1749+[1]PEPP!G1891+[1]PEPP!G2032</f>
        <v>0</v>
      </c>
      <c r="H86" s="323">
        <f>[1]PEPP!H86+[1]PEPP!H223+[1]PEPP!H362+[1]PEPP!H500+[1]PEPP!H638+[1]PEPP!H775+[1]PEPP!H912+[1]PEPP!H1050+[1]PEPP!H1189+[1]PEPP!H1328+[1]PEPP!H1467+[1]PEPP!H1607+[1]PEPP!H1749+[1]PEPP!H1891+[1]PEPP!H2032</f>
        <v>0</v>
      </c>
      <c r="I86" s="323">
        <f>[1]PEPP!I86+[1]PEPP!I223+[1]PEPP!I362+[1]PEPP!I500+[1]PEPP!I638+[1]PEPP!I775+[1]PEPP!I912+[1]PEPP!I1050+[1]PEPP!I1189+[1]PEPP!I1329+[1]PEPP!I1467+[1]PEPP!I1607+[1]PEPP!I1749+[1]PEPP!I1891+[1]PEPP!I2032</f>
        <v>0</v>
      </c>
      <c r="J86" s="323">
        <f>[1]PEPP!J86+[1]PEPP!J223+[1]PEPP!J362+[1]PEPP!J500+[1]PEPP!J638+[1]PEPP!J775+[1]PEPP!J912+[1]PEPP!J1050+[1]PEPP!J1189+[1]PEPP!J1328+[1]PEPP!J1467+[1]PEPP!J1607+[1]PEPP!J1749+[1]PEPP!J1891+[1]PEPP!J2032</f>
        <v>0</v>
      </c>
      <c r="K86" s="323">
        <f>[1]PEPP!K86+[1]PEPP!K223+[1]PEPP!K362+[1]PEPP!K500+[1]PEPP!K638+[1]PEPP!K775+[1]PEPP!K912+[1]PEPP!K1050+[1]PEPP!K1189+[1]PEPP!K1328+[1]PEPP!K1467+[1]PEPP!K1607+[1]PEPP!K1749+[1]PEPP!K1891+[1]PEPP!K2032</f>
        <v>0</v>
      </c>
      <c r="L86" s="323">
        <f>[1]PEPP!L86+[1]PEPP!L223+[1]PEPP!L362+[1]PEPP!L500+[1]PEPP!L638+[1]PEPP!L775+[1]PEPP!L912+[1]PEPP!L1050+[1]PEPP!L1189+[1]PEPP!L1328+[1]PEPP!L1467+[1]PEPP!L1607+[1]PEPP!L1749+[1]PEPP!L1891+[1]PEPP!L2032</f>
        <v>0</v>
      </c>
      <c r="M86" s="323">
        <f>[1]PEPP!M86+[1]PEPP!M223+[1]PEPP!M362+[1]PEPP!M500+[1]PEPP!M638+[1]PEPP!M775+[1]PEPP!M912+[1]PEPP!M1050+[1]PEPP!M1189+[1]PEPP!M1328+[1]PEPP!M1467+[1]PEPP!M1607+[1]PEPP!M1749+[1]PEPP!M1891+[1]PEPP!M2032</f>
        <v>0</v>
      </c>
      <c r="N86" s="323">
        <f>[1]PEPP!N86+[1]PEPP!N223+[1]PEPP!N362+[1]PEPP!N500+[1]PEPP!N638+[1]PEPP!N775+[1]PEPP!N912+[1]PEPP!N1050+[1]PEPP!N1189+[1]PEPP!N1328+[1]PEPP!N1467+[1]PEPP!N1607+[1]PEPP!N1749+[1]PEPP!N1891+[1]PEPP!N2032</f>
        <v>0</v>
      </c>
      <c r="O86" s="323">
        <f>[1]PEPP!O86+[1]PEPP!O223+[1]PEPP!O362+[1]PEPP!O500+[1]PEPP!O638+[1]PEPP!O775+[1]PEPP!O912+[1]PEPP!O1050+[1]PEPP!O1189+[1]PEPP!O1328+[1]PEPP!O1467+[1]PEPP!O1607+[1]PEPP!O1749+[1]PEPP!O1891+[1]PEPP!O2032</f>
        <v>0</v>
      </c>
      <c r="P86" s="323">
        <f>[1]PEPP!P86+[1]PEPP!P223+[1]PEPP!P362+[1]PEPP!P500+[1]PEPP!P638+[1]PEPP!P775+[1]PEPP!P912+[1]PEPP!P1050+[1]PEPP!P1189+[1]PEPP!P1328+[1]PEPP!P1467+[1]PEPP!P1607+[1]PEPP!P1749+[1]PEPP!P1891+[1]PEPP!P2032</f>
        <v>0</v>
      </c>
      <c r="Q86" s="323">
        <f>[1]PEPP!Q86+[1]PEPP!Q223+[1]PEPP!Q362+[1]PEPP!Q500+[1]PEPP!Q638+[1]PEPP!Q775+[1]PEPP!Q912+[1]PEPP!Q1050+[1]PEPP!Q1189+[1]PEPP!Q1328+[1]PEPP!Q1467+[1]PEPP!Q1607+[1]PEPP!Q1749+[1]PEPP!Q1891+[1]PEPP!Q2032</f>
        <v>0</v>
      </c>
      <c r="R86" s="54"/>
      <c r="S86" s="54"/>
    </row>
    <row r="87" spans="1:20" ht="23.1" customHeight="1" x14ac:dyDescent="0.2">
      <c r="A87" s="338">
        <v>3900</v>
      </c>
      <c r="B87" s="339">
        <v>392</v>
      </c>
      <c r="C87" s="326">
        <v>39202</v>
      </c>
      <c r="D87" s="328" t="s">
        <v>555</v>
      </c>
      <c r="E87" s="322">
        <f>SUM(F87:Q87)</f>
        <v>45000</v>
      </c>
      <c r="F87" s="323">
        <f>[1]PEPP!F87+[1]PEPP!F224+[1]PEPP!F363+[1]PEPP!F501+[1]PEPP!F639+[1]PEPP!F776+[1]PEPP!F913+[1]PEPP!F1051+[1]PEPP!F1190+[1]PEPP!F1329+[1]PEPP!F1468+[1]PEPP!F1608+[1]PEPP!F1750+[1]PEPP!F1892+[1]PEPP!F2033</f>
        <v>15000</v>
      </c>
      <c r="G87" s="323">
        <f>[1]PEPP!G87+[1]PEPP!G224+[1]PEPP!G363+[1]PEPP!G501+[1]PEPP!G639+[1]PEPP!G776+[1]PEPP!G913+[1]PEPP!G1051+[1]PEPP!G1190+[1]PEPP!G1329+[1]PEPP!G1468+[1]PEPP!G1608+[1]PEPP!G1750+[1]PEPP!G1892+[1]PEPP!G2033</f>
        <v>15000</v>
      </c>
      <c r="H87" s="323">
        <f>[1]PEPP!H87+[1]PEPP!H224+[1]PEPP!H363+[1]PEPP!H501+[1]PEPP!H639+[1]PEPP!H776+[1]PEPP!H913+[1]PEPP!H1051+[1]PEPP!H1190+[1]PEPP!H1329+[1]PEPP!H1468+[1]PEPP!H1608+[1]PEPP!H1750+[1]PEPP!H1892+[1]PEPP!H2033</f>
        <v>15000</v>
      </c>
      <c r="I87" s="323">
        <f>[1]PEPP!I87+[1]PEPP!I224+[1]PEPP!I363+[1]PEPP!I501+[1]PEPP!I639+[1]PEPP!I776+[1]PEPP!I913+[1]PEPP!I1051+[1]PEPP!I1190+[1]PEPP!I1329+[1]PEPP!I1468+[1]PEPP!I1608+[1]PEPP!I1750+[1]PEPP!I1892+[1]PEPP!I2033</f>
        <v>0</v>
      </c>
      <c r="J87" s="323">
        <f>[1]PEPP!J87+[1]PEPP!J224+[1]PEPP!J363+[1]PEPP!J501+[1]PEPP!J639+[1]PEPP!J776+[1]PEPP!J913+[1]PEPP!J1051+[1]PEPP!J1190+[1]PEPP!J1329+[1]PEPP!J1468+[1]PEPP!J1608+[1]PEPP!J1750+[1]PEPP!J1892+[1]PEPP!J2033</f>
        <v>0</v>
      </c>
      <c r="K87" s="323">
        <f>[1]PEPP!K87+[1]PEPP!K224+[1]PEPP!K363+[1]PEPP!K501+[1]PEPP!K639+[1]PEPP!K776+[1]PEPP!K913+[1]PEPP!K1051+[1]PEPP!K1190+[1]PEPP!K1329+[1]PEPP!K1468+[1]PEPP!K1608+[1]PEPP!K1750+[1]PEPP!K1892+[1]PEPP!K2033</f>
        <v>0</v>
      </c>
      <c r="L87" s="323">
        <f>[1]PEPP!L87+[1]PEPP!L224+[1]PEPP!L363+[1]PEPP!L501+[1]PEPP!L639+[1]PEPP!L776+[1]PEPP!L913+[1]PEPP!L1051+[1]PEPP!L1190+[1]PEPP!L1329+[1]PEPP!L1468+[1]PEPP!L1608+[1]PEPP!L1750+[1]PEPP!L1892+[1]PEPP!L2033</f>
        <v>0</v>
      </c>
      <c r="M87" s="323">
        <f>[1]PEPP!M87+[1]PEPP!M224+[1]PEPP!M363+[1]PEPP!M501+[1]PEPP!M639+[1]PEPP!M776+[1]PEPP!M913+[1]PEPP!M1051+[1]PEPP!M1190+[1]PEPP!M1329+[1]PEPP!M1468+[1]PEPP!M1608+[1]PEPP!M1750+[1]PEPP!M1892+[1]PEPP!M2033</f>
        <v>0</v>
      </c>
      <c r="N87" s="323">
        <f>[1]PEPP!N87+[1]PEPP!N224+[1]PEPP!N363+[1]PEPP!N501+[1]PEPP!N639+[1]PEPP!N776+[1]PEPP!N913+[1]PEPP!N1051+[1]PEPP!N1190+[1]PEPP!N1329+[1]PEPP!N1468+[1]PEPP!N1608+[1]PEPP!N1750+[1]PEPP!N1892+[1]PEPP!N2033</f>
        <v>0</v>
      </c>
      <c r="O87" s="323">
        <f>[1]PEPP!O87+[1]PEPP!O224+[1]PEPP!O363+[1]PEPP!O501+[1]PEPP!O639+[1]PEPP!O776+[1]PEPP!O913+[1]PEPP!O1051+[1]PEPP!O1190+[1]PEPP!O1329+[1]PEPP!O1468+[1]PEPP!O1608+[1]PEPP!O1750+[1]PEPP!O1892+[1]PEPP!O2033</f>
        <v>0</v>
      </c>
      <c r="P87" s="323">
        <f>[1]PEPP!P87+[1]PEPP!P224+[1]PEPP!P363+[1]PEPP!P501+[1]PEPP!P639+[1]PEPP!P776+[1]PEPP!P913+[1]PEPP!P1051+[1]PEPP!P1190+[1]PEPP!P1329+[1]PEPP!P1468+[1]PEPP!P1608+[1]PEPP!P1750+[1]PEPP!P1892+[1]PEPP!P2033</f>
        <v>0</v>
      </c>
      <c r="Q87" s="323">
        <f>[1]PEPP!Q87+[1]PEPP!Q224+[1]PEPP!Q363+[1]PEPP!Q501+[1]PEPP!Q639+[1]PEPP!Q776+[1]PEPP!Q913+[1]PEPP!Q1051+[1]PEPP!Q1190+[1]PEPP!Q1329+[1]PEPP!Q1468+[1]PEPP!Q1608+[1]PEPP!Q1750+[1]PEPP!Q1892+[1]PEPP!Q2033</f>
        <v>0</v>
      </c>
      <c r="R87" s="54"/>
      <c r="S87" s="54"/>
    </row>
    <row r="88" spans="1:20" ht="23.1" customHeight="1" x14ac:dyDescent="0.2">
      <c r="A88" s="338">
        <v>3900</v>
      </c>
      <c r="B88" s="339">
        <v>392</v>
      </c>
      <c r="C88" s="326">
        <v>39204</v>
      </c>
      <c r="D88" s="328" t="s">
        <v>556</v>
      </c>
      <c r="E88" s="322">
        <f>SUM(F88:Q88)</f>
        <v>0</v>
      </c>
      <c r="F88" s="323">
        <f>[1]PEPP!F88+[1]PEPP!F225+[1]PEPP!F364+[1]PEPP!F502+[1]PEPP!F640+[1]PEPP!F777+[1]PEPP!F914+[1]PEPP!F1052+[1]PEPP!F1191+[1]PEPP!F1330+[1]PEPP!F1469+[1]PEPP!F1609+[1]PEPP!F1751+[1]PEPP!F1893+[1]PEPP!F2034</f>
        <v>0</v>
      </c>
      <c r="G88" s="323">
        <f>[1]PEPP!G88+[1]PEPP!G225+[1]PEPP!G364+[1]PEPP!G502+[1]PEPP!G640+[1]PEPP!G777+[1]PEPP!G914+[1]PEPP!G1052+[1]PEPP!G1191+[1]PEPP!G1330+[1]PEPP!G1469+[1]PEPP!G1609+[1]PEPP!G1751+[1]PEPP!G1893+[1]PEPP!G2034</f>
        <v>0</v>
      </c>
      <c r="H88" s="323">
        <f>[1]PEPP!H88+[1]PEPP!H225+[1]PEPP!H364+[1]PEPP!H502+[1]PEPP!H640+[1]PEPP!H777+[1]PEPP!H914+[1]PEPP!H1052+[1]PEPP!H1191+[1]PEPP!H1330+[1]PEPP!H1469+[1]PEPP!H1609+[1]PEPP!H1751+[1]PEPP!H1893+[1]PEPP!H2034</f>
        <v>0</v>
      </c>
      <c r="I88" s="323">
        <f>[1]PEPP!I88+[1]PEPP!I225+[1]PEPP!I364+[1]PEPP!I502+[1]PEPP!I640+[1]PEPP!I777+[1]PEPP!I914+[1]PEPP!I1052+[1]PEPP!I1191+[1]PEPP!I1330+[1]PEPP!I1469+[1]PEPP!I1609+[1]PEPP!I1751+[1]PEPP!I1893+[1]PEPP!I2034</f>
        <v>0</v>
      </c>
      <c r="J88" s="323">
        <f>[1]PEPP!J88+[1]PEPP!J225+[1]PEPP!J364+[1]PEPP!J502+[1]PEPP!J640+[1]PEPP!J777+[1]PEPP!J914+[1]PEPP!J1052+[1]PEPP!J1191+[1]PEPP!J1330+[1]PEPP!J1469+[1]PEPP!J1609+[1]PEPP!J1751+[1]PEPP!J1893+[1]PEPP!J2034</f>
        <v>0</v>
      </c>
      <c r="K88" s="323">
        <f>[1]PEPP!K88+[1]PEPP!K225+[1]PEPP!K364+[1]PEPP!K502+[1]PEPP!K640+[1]PEPP!K777+[1]PEPP!K914+[1]PEPP!K1052+[1]PEPP!K1191+[1]PEPP!K1330+[1]PEPP!K1469+[1]PEPP!K1609+[1]PEPP!K1751+[1]PEPP!K1893+[1]PEPP!K2034</f>
        <v>0</v>
      </c>
      <c r="L88" s="323">
        <f>[1]PEPP!L88+[1]PEPP!L225+[1]PEPP!L364+[1]PEPP!L502+[1]PEPP!L640+[1]PEPP!L777+[1]PEPP!L914+[1]PEPP!L1052+[1]PEPP!L1191+[1]PEPP!L1330+[1]PEPP!L1469+[1]PEPP!L1609+[1]PEPP!L1751+[1]PEPP!L1893+[1]PEPP!L2034</f>
        <v>0</v>
      </c>
      <c r="M88" s="323">
        <f>[1]PEPP!M88+[1]PEPP!M225+[1]PEPP!M364+[1]PEPP!M502+[1]PEPP!M640+[1]PEPP!M777+[1]PEPP!M914+[1]PEPP!M1052+[1]PEPP!M1191+[1]PEPP!M1330+[1]PEPP!M1469+[1]PEPP!M1609+[1]PEPP!M1751+[1]PEPP!M1893+[1]PEPP!M2034</f>
        <v>0</v>
      </c>
      <c r="N88" s="323">
        <f>[1]PEPP!N88+[1]PEPP!N225+[1]PEPP!N364+[1]PEPP!N502+[1]PEPP!N640+[1]PEPP!N777+[1]PEPP!N914+[1]PEPP!N1052+[1]PEPP!N1191+[1]PEPP!N1330+[1]PEPP!N1469+[1]PEPP!N1609+[1]PEPP!N1751+[1]PEPP!N1893+[1]PEPP!N2034</f>
        <v>0</v>
      </c>
      <c r="O88" s="323">
        <f>[1]PEPP!O88+[1]PEPP!O225+[1]PEPP!O364+[1]PEPP!O502+[1]PEPP!O640+[1]PEPP!O777+[1]PEPP!O914+[1]PEPP!O1052+[1]PEPP!O1191+[1]PEPP!O1330+[1]PEPP!O1469+[1]PEPP!O1609+[1]PEPP!O1751+[1]PEPP!O1893+[1]PEPP!O2034</f>
        <v>0</v>
      </c>
      <c r="P88" s="323">
        <f>[1]PEPP!P88+[1]PEPP!P225+[1]PEPP!P364+[1]PEPP!P502+[1]PEPP!P640+[1]PEPP!P777+[1]PEPP!P914+[1]PEPP!P1052+[1]PEPP!P1191+[1]PEPP!P1330+[1]PEPP!P1469+[1]PEPP!P1609+[1]PEPP!P1751+[1]PEPP!P1893+[1]PEPP!P2034</f>
        <v>0</v>
      </c>
      <c r="Q88" s="323">
        <f>[1]PEPP!Q88+[1]PEPP!Q225+[1]PEPP!Q364+[1]PEPP!Q502+[1]PEPP!Q640+[1]PEPP!Q777+[1]PEPP!Q914+[1]PEPP!Q1052+[1]PEPP!Q1191+[1]PEPP!Q1330+[1]PEPP!Q1469+[1]PEPP!Q1609+[1]PEPP!Q1751+[1]PEPP!Q1893+[1]PEPP!Q2034</f>
        <v>0</v>
      </c>
      <c r="R88" s="54"/>
      <c r="S88" s="54"/>
    </row>
    <row r="89" spans="1:20" ht="23.1" customHeight="1" x14ac:dyDescent="0.2">
      <c r="A89" s="349">
        <v>3900</v>
      </c>
      <c r="B89" s="350">
        <v>392</v>
      </c>
      <c r="C89" s="351">
        <v>39207</v>
      </c>
      <c r="D89" s="352" t="s">
        <v>557</v>
      </c>
      <c r="E89" s="353">
        <f>SUM(F89:Q89)</f>
        <v>6684426</v>
      </c>
      <c r="F89" s="354">
        <f>[1]PEPP!F89+[1]PEPP!F226+[1]PEPP!F365+[1]PEPP!F503+[1]PEPP!F641+[1]PEPP!F778+[1]PEPP!F915+[1]PEPP!F1053+[1]PEPP!F1192+[1]PEPP!F1331+[1]PEPP!F1470+[1]PEPP!F1610+[1]PEPP!F1752+[1]PEPP!F1894+[1]PEPP!F2035</f>
        <v>6684426</v>
      </c>
      <c r="G89" s="323">
        <f>[1]PEPP!G89+[1]PEPP!G226+[1]PEPP!G365+[1]PEPP!G503+[1]PEPP!G641+[1]PEPP!G778+[1]PEPP!G915+[1]PEPP!G1053+[1]PEPP!G1192+[1]PEPP!G1331+[1]PEPP!G1470+[1]PEPP!G1610+[1]PEPP!G1752+[1]PEPP!G1894+[1]PEPP!G2035</f>
        <v>0</v>
      </c>
      <c r="H89" s="323">
        <f>[1]PEPP!H89+[1]PEPP!H226+[1]PEPP!H365+[1]PEPP!H503+[1]PEPP!H641+[1]PEPP!H778+[1]PEPP!H915+[1]PEPP!H1053+[1]PEPP!H1192+[1]PEPP!H1331+[1]PEPP!H1470+[1]PEPP!H1610+[1]PEPP!H1752+[1]PEPP!H1894+[1]PEPP!H2035</f>
        <v>0</v>
      </c>
      <c r="I89" s="323">
        <f>[1]PEPP!I89+[1]PEPP!I226+[1]PEPP!I365+[1]PEPP!I503+[1]PEPP!I641+[1]PEPP!I778+[1]PEPP!I915+[1]PEPP!I1053+[1]PEPP!I1192+[1]PEPP!I1331+[1]PEPP!I1470+[1]PEPP!I1610+[1]PEPP!I1752+[1]PEPP!I1894+[1]PEPP!I2035</f>
        <v>0</v>
      </c>
      <c r="J89" s="323">
        <f>[1]PEPP!J89+[1]PEPP!J226+[1]PEPP!J365+[1]PEPP!J503+[1]PEPP!J641+[1]PEPP!J778+[1]PEPP!J915+[1]PEPP!J1053+[1]PEPP!J1192+[1]PEPP!J1331+[1]PEPP!J1470+[1]PEPP!J1610+[1]PEPP!J1752+[1]PEPP!J1894+[1]PEPP!J2035</f>
        <v>0</v>
      </c>
      <c r="K89" s="323">
        <f>[1]PEPP!K89+[1]PEPP!K226+[1]PEPP!K365+[1]PEPP!K503+[1]PEPP!K641+[1]PEPP!K778+[1]PEPP!K915+[1]PEPP!K1053+[1]PEPP!K1192+[1]PEPP!K1331+[1]PEPP!K1470+[1]PEPP!K1610+[1]PEPP!K1752+[1]PEPP!K1894+[1]PEPP!K2035</f>
        <v>0</v>
      </c>
      <c r="L89" s="323">
        <f>[1]PEPP!L89+[1]PEPP!L226+[1]PEPP!L365+[1]PEPP!L503+[1]PEPP!L641+[1]PEPP!L778+[1]PEPP!L915+[1]PEPP!L1053+[1]PEPP!L1192+[1]PEPP!L1331+[1]PEPP!L1470+[1]PEPP!L1610+[1]PEPP!L1752+[1]PEPP!L1894+[1]PEPP!L2035</f>
        <v>0</v>
      </c>
      <c r="M89" s="323">
        <f>[1]PEPP!M89+[1]PEPP!M226+[1]PEPP!M365+[1]PEPP!M503+[1]PEPP!M641+[1]PEPP!M778+[1]PEPP!M915+[1]PEPP!M1053+[1]PEPP!M1192+[1]PEPP!M1331+[1]PEPP!M1470+[1]PEPP!M1610+[1]PEPP!M1752+[1]PEPP!M1894+[1]PEPP!M2035</f>
        <v>0</v>
      </c>
      <c r="N89" s="323">
        <f>[1]PEPP!N89+[1]PEPP!N226+[1]PEPP!N365+[1]PEPP!N503+[1]PEPP!N641+[1]PEPP!N778+[1]PEPP!N915+[1]PEPP!N1053+[1]PEPP!N1192+[1]PEPP!N1331+[1]PEPP!N1470+[1]PEPP!N1610+[1]PEPP!N1752+[1]PEPP!N1894+[1]PEPP!N2035</f>
        <v>0</v>
      </c>
      <c r="O89" s="323">
        <f>[1]PEPP!O89+[1]PEPP!O226+[1]PEPP!O365+[1]PEPP!O503+[1]PEPP!O641+[1]PEPP!O778+[1]PEPP!O915+[1]PEPP!O1053+[1]PEPP!O1192+[1]PEPP!O1331+[1]PEPP!O1470+[1]PEPP!O1610+[1]PEPP!O1752+[1]PEPP!O1894+[1]PEPP!O2035</f>
        <v>0</v>
      </c>
      <c r="P89" s="323">
        <f>[1]PEPP!P89+[1]PEPP!P226+[1]PEPP!P365+[1]PEPP!P503+[1]PEPP!P641+[1]PEPP!P778+[1]PEPP!P915+[1]PEPP!P1053+[1]PEPP!P1192+[1]PEPP!P1331+[1]PEPP!P1470+[1]PEPP!P1610+[1]PEPP!P1752+[1]PEPP!P1894+[1]PEPP!P2035</f>
        <v>0</v>
      </c>
      <c r="Q89" s="323">
        <f>[1]PEPP!Q89+[1]PEPP!Q226+[1]PEPP!Q365+[1]PEPP!Q503+[1]PEPP!Q641+[1]PEPP!Q778+[1]PEPP!Q915+[1]PEPP!Q1053+[1]PEPP!Q1192+[1]PEPP!Q1331+[1]PEPP!Q1470+[1]PEPP!Q1610+[1]PEPP!Q1752+[1]PEPP!Q1894+[1]PEPP!Q2035</f>
        <v>0</v>
      </c>
      <c r="R89" s="54"/>
      <c r="S89" s="54"/>
    </row>
    <row r="90" spans="1:20" ht="23.1" customHeight="1" x14ac:dyDescent="0.2">
      <c r="A90" s="338">
        <v>3900</v>
      </c>
      <c r="B90" s="339">
        <v>394</v>
      </c>
      <c r="C90" s="326">
        <v>39401</v>
      </c>
      <c r="D90" s="328" t="s">
        <v>558</v>
      </c>
      <c r="E90" s="322">
        <f t="shared" si="6"/>
        <v>0</v>
      </c>
      <c r="F90" s="323">
        <f>[1]PEPP!F90+[1]PEPP!F227+[1]PEPP!F366+[1]PEPP!F504+[1]PEPP!F642+[1]PEPP!F779+[1]PEPP!F916+[1]PEPP!F1054+[1]PEPP!F1193+[1]PEPP!F1332+[1]PEPP!F1471+[1]PEPP!F1611+[1]PEPP!F1753+[1]PEPP!F1895+[1]PEPP!F2036</f>
        <v>0</v>
      </c>
      <c r="G90" s="323">
        <f>[1]PEPP!G90+[1]PEPP!G227+[1]PEPP!G366+[1]PEPP!G504+[1]PEPP!G642+[1]PEPP!G779+[1]PEPP!G916+[1]PEPP!G1054+[1]PEPP!G1193+[1]PEPP!G1332+[1]PEPP!G1471+[1]PEPP!G1611+[1]PEPP!G1753+[1]PEPP!G1895+[1]PEPP!G2036</f>
        <v>0</v>
      </c>
      <c r="H90" s="323">
        <f>[1]PEPP!H90+[1]PEPP!H227+[1]PEPP!H366+[1]PEPP!H504+[1]PEPP!H642+[1]PEPP!H779+[1]PEPP!H916+[1]PEPP!H1054+[1]PEPP!H1193+[1]PEPP!H1332+[1]PEPP!H1471+[1]PEPP!H1611+[1]PEPP!H1753+[1]PEPP!H1895+[1]PEPP!H2036</f>
        <v>0</v>
      </c>
      <c r="I90" s="323">
        <f>[1]PEPP!I90+[1]PEPP!I227+[1]PEPP!I366+[1]PEPP!I504+[1]PEPP!I642+[1]PEPP!I779+[1]PEPP!I916+[1]PEPP!I1054+[1]PEPP!I1193+[1]PEPP!I1332+[1]PEPP!I1471+[1]PEPP!I1611+[1]PEPP!I1753+[1]PEPP!I1895+[1]PEPP!I2036</f>
        <v>0</v>
      </c>
      <c r="J90" s="323">
        <f>[1]PEPP!J90+[1]PEPP!J227+[1]PEPP!J366+[1]PEPP!J504+[1]PEPP!J642+[1]PEPP!J779+[1]PEPP!J916+[1]PEPP!J1054+[1]PEPP!J1193+[1]PEPP!J1332+[1]PEPP!J1471+[1]PEPP!J1611+[1]PEPP!J1753+[1]PEPP!J1895+[1]PEPP!J2036</f>
        <v>0</v>
      </c>
      <c r="K90" s="323">
        <f>[1]PEPP!K90+[1]PEPP!K227+[1]PEPP!K366+[1]PEPP!K504+[1]PEPP!K642+[1]PEPP!K779+[1]PEPP!K916+[1]PEPP!K1054+[1]PEPP!K1193+[1]PEPP!K1332+[1]PEPP!K1471+[1]PEPP!K1611+[1]PEPP!K1753+[1]PEPP!K1895+[1]PEPP!K2036</f>
        <v>0</v>
      </c>
      <c r="L90" s="323">
        <f>[1]PEPP!L90+[1]PEPP!L227+[1]PEPP!L366+[1]PEPP!L504+[1]PEPP!L642+[1]PEPP!L779+[1]PEPP!L916+[1]PEPP!L1054+[1]PEPP!L1193+[1]PEPP!L1332+[1]PEPP!L1471+[1]PEPP!L1611+[1]PEPP!L1753+[1]PEPP!L1895+[1]PEPP!L2036</f>
        <v>0</v>
      </c>
      <c r="M90" s="323">
        <f>[1]PEPP!M90+[1]PEPP!M227+[1]PEPP!M366+[1]PEPP!M504+[1]PEPP!M642+[1]PEPP!M779+[1]PEPP!M916+[1]PEPP!M1054+[1]PEPP!M1193+[1]PEPP!M1332+[1]PEPP!M1471+[1]PEPP!M1611+[1]PEPP!M1753+[1]PEPP!M1895+[1]PEPP!M2036</f>
        <v>0</v>
      </c>
      <c r="N90" s="323">
        <f>[1]PEPP!N90+[1]PEPP!N227+[1]PEPP!N366+[1]PEPP!N504+[1]PEPP!N642+[1]PEPP!N779+[1]PEPP!N916+[1]PEPP!N1054+[1]PEPP!N1193+[1]PEPP!N1332+[1]PEPP!N1471+[1]PEPP!N1611+[1]PEPP!N1753+[1]PEPP!N1895+[1]PEPP!N2036</f>
        <v>0</v>
      </c>
      <c r="O90" s="323">
        <f>[1]PEPP!O90+[1]PEPP!O227+[1]PEPP!O366+[1]PEPP!O504+[1]PEPP!O642+[1]PEPP!O779+[1]PEPP!O916+[1]PEPP!O1054+[1]PEPP!O1193+[1]PEPP!O1332+[1]PEPP!O1471+[1]PEPP!O1611+[1]PEPP!O1753+[1]PEPP!O1895+[1]PEPP!O2036</f>
        <v>0</v>
      </c>
      <c r="P90" s="323">
        <f>[1]PEPP!P90+[1]PEPP!P227+[1]PEPP!P366+[1]PEPP!P504+[1]PEPP!P642+[1]PEPP!P779+[1]PEPP!P916+[1]PEPP!P1054+[1]PEPP!P1193+[1]PEPP!P1332+[1]PEPP!P1471+[1]PEPP!P1611+[1]PEPP!P1753+[1]PEPP!P1895+[1]PEPP!P2036</f>
        <v>0</v>
      </c>
      <c r="Q90" s="323">
        <f>[1]PEPP!Q90+[1]PEPP!Q227+[1]PEPP!Q366+[1]PEPP!Q504+[1]PEPP!Q642+[1]PEPP!Q779+[1]PEPP!Q916+[1]PEPP!Q1054+[1]PEPP!Q1193+[1]PEPP!Q1332+[1]PEPP!Q1471+[1]PEPP!Q1611+[1]PEPP!Q1753+[1]PEPP!Q1895+[1]PEPP!Q2036</f>
        <v>0</v>
      </c>
      <c r="R90" s="54"/>
      <c r="S90" s="54"/>
    </row>
    <row r="91" spans="1:20" ht="23.1" customHeight="1" x14ac:dyDescent="0.2">
      <c r="A91" s="338">
        <v>3900</v>
      </c>
      <c r="B91" s="339">
        <v>395</v>
      </c>
      <c r="C91" s="326">
        <v>39501</v>
      </c>
      <c r="D91" s="327" t="s">
        <v>559</v>
      </c>
      <c r="E91" s="322">
        <f t="shared" si="6"/>
        <v>0</v>
      </c>
      <c r="F91" s="323">
        <f>[1]PEPP!F91+[1]PEPP!F228+[1]PEPP!F367+[1]PEPP!F505+[1]PEPP!F643+[1]PEPP!F780+[1]PEPP!F917+[1]PEPP!F1055+[1]PEPP!F1194+[1]PEPP!F1333+[1]PEPP!F1472+[1]PEPP!F1612+[1]PEPP!F1754+[1]PEPP!F1896+[1]PEPP!F2037</f>
        <v>0</v>
      </c>
      <c r="G91" s="323">
        <f>[1]PEPP!G91+[1]PEPP!G228+[1]PEPP!G367+[1]PEPP!G505+[1]PEPP!G643+[1]PEPP!G780+[1]PEPP!G917+[1]PEPP!G1055+[1]PEPP!G1194+[1]PEPP!G1333+[1]PEPP!G1472+[1]PEPP!G1612+[1]PEPP!G1754+[1]PEPP!G1896+[1]PEPP!G2037</f>
        <v>0</v>
      </c>
      <c r="H91" s="323">
        <f>[1]PEPP!H91+[1]PEPP!H228+[1]PEPP!H367+[1]PEPP!H505+[1]PEPP!H643+[1]PEPP!H780+[1]PEPP!H917+[1]PEPP!H1055+[1]PEPP!H1194+[1]PEPP!H1333+[1]PEPP!H1472+[1]PEPP!H1612+[1]PEPP!H1754+[1]PEPP!H1896+[1]PEPP!H2037</f>
        <v>0</v>
      </c>
      <c r="I91" s="323">
        <f>[1]PEPP!I91+[1]PEPP!I228+[1]PEPP!I367+[1]PEPP!I505+[1]PEPP!I643+[1]PEPP!I780+[1]PEPP!I917+[1]PEPP!I1055+[1]PEPP!I1194+[1]PEPP!I1333+[1]PEPP!I1472+[1]PEPP!I1612+[1]PEPP!I1754+[1]PEPP!I1896+[1]PEPP!I2037</f>
        <v>0</v>
      </c>
      <c r="J91" s="323">
        <f>[1]PEPP!J91+[1]PEPP!J228+[1]PEPP!J367+[1]PEPP!J505+[1]PEPP!J643+[1]PEPP!J780+[1]PEPP!J917+[1]PEPP!J1055+[1]PEPP!J1194+[1]PEPP!J1333+[1]PEPP!J1472+[1]PEPP!J1612+[1]PEPP!J1754+[1]PEPP!J1896+[1]PEPP!J2037</f>
        <v>0</v>
      </c>
      <c r="K91" s="323">
        <f>[1]PEPP!K91+[1]PEPP!K228+[1]PEPP!K367+[1]PEPP!K505+[1]PEPP!K643+[1]PEPP!K780+[1]PEPP!K917+[1]PEPP!K1055+[1]PEPP!K1194+[1]PEPP!K1333+[1]PEPP!K1472+[1]PEPP!K1612+[1]PEPP!K1754+[1]PEPP!K1896+[1]PEPP!K2037</f>
        <v>0</v>
      </c>
      <c r="L91" s="323">
        <f>[1]PEPP!L91+[1]PEPP!L228+[1]PEPP!L367+[1]PEPP!L505+[1]PEPP!L643+[1]PEPP!L780+[1]PEPP!L917+[1]PEPP!L1055+[1]PEPP!L1194+[1]PEPP!L1333+[1]PEPP!L1472+[1]PEPP!L1612+[1]PEPP!L1754+[1]PEPP!L1896+[1]PEPP!L2037</f>
        <v>0</v>
      </c>
      <c r="M91" s="323">
        <f>[1]PEPP!M91+[1]PEPP!M228+[1]PEPP!M367+[1]PEPP!M505+[1]PEPP!M643+[1]PEPP!M780+[1]PEPP!M917+[1]PEPP!M1055+[1]PEPP!M1194+[1]PEPP!M1333+[1]PEPP!M1472+[1]PEPP!M1612+[1]PEPP!M1754+[1]PEPP!M1896+[1]PEPP!M2037</f>
        <v>0</v>
      </c>
      <c r="N91" s="323">
        <f>[1]PEPP!N91+[1]PEPP!N228+[1]PEPP!N367+[1]PEPP!N505+[1]PEPP!N643+[1]PEPP!N780+[1]PEPP!N917+[1]PEPP!N1055+[1]PEPP!N1194+[1]PEPP!N1333+[1]PEPP!N1472+[1]PEPP!N1612+[1]PEPP!N1754+[1]PEPP!N1896+[1]PEPP!N2037</f>
        <v>0</v>
      </c>
      <c r="O91" s="323">
        <f>[1]PEPP!O91+[1]PEPP!O228+[1]PEPP!O367+[1]PEPP!O505+[1]PEPP!O643+[1]PEPP!O780+[1]PEPP!O917+[1]PEPP!O1055+[1]PEPP!O1194+[1]PEPP!O1333+[1]PEPP!O1472+[1]PEPP!O1612+[1]PEPP!O1754+[1]PEPP!O1896+[1]PEPP!O2037</f>
        <v>0</v>
      </c>
      <c r="P91" s="323">
        <f>[1]PEPP!P91+[1]PEPP!P228+[1]PEPP!P367+[1]PEPP!P505+[1]PEPP!P643+[1]PEPP!P780+[1]PEPP!P917+[1]PEPP!P1055+[1]PEPP!P1194+[1]PEPP!P1333+[1]PEPP!P1472+[1]PEPP!P1612+[1]PEPP!P1754+[1]PEPP!P1896+[1]PEPP!P2037</f>
        <v>0</v>
      </c>
      <c r="Q91" s="323">
        <f>[1]PEPP!Q91+[1]PEPP!Q228+[1]PEPP!Q367+[1]PEPP!Q505+[1]PEPP!Q643+[1]PEPP!Q780+[1]PEPP!Q917+[1]PEPP!Q1055+[1]PEPP!Q1194+[1]PEPP!Q1333+[1]PEPP!Q1472+[1]PEPP!Q1612+[1]PEPP!Q1754+[1]PEPP!Q1896+[1]PEPP!Q2037</f>
        <v>0</v>
      </c>
      <c r="R91" s="54"/>
      <c r="S91" s="54"/>
    </row>
    <row r="92" spans="1:20" ht="23.1" customHeight="1" x14ac:dyDescent="0.2">
      <c r="A92" s="338">
        <v>3900</v>
      </c>
      <c r="B92" s="339">
        <v>398</v>
      </c>
      <c r="C92" s="326">
        <v>39801</v>
      </c>
      <c r="D92" s="327" t="s">
        <v>560</v>
      </c>
      <c r="E92" s="322">
        <f>SUM(F92:Q92)</f>
        <v>322983.16713375156</v>
      </c>
      <c r="F92" s="323">
        <f>[1]PEPP!F92+[1]PEPP!F229+[1]PEPP!F368+[1]PEPP!F506+[1]PEPP!F644+[1]PEPP!F781+[1]PEPP!F918+[1]PEPP!F1056+[1]PEPP!F1195+[1]PEPP!F1334+[1]PEPP!F1473+[1]PEPP!F1613+[1]PEPP!F1755+[1]PEPP!F1897+[1]PEPP!F2038</f>
        <v>26915.26392781263</v>
      </c>
      <c r="G92" s="323">
        <f>[1]PEPP!G92+[1]PEPP!G229+[1]PEPP!G368+[1]PEPP!G506+[1]PEPP!G644+[1]PEPP!G781+[1]PEPP!G918+[1]PEPP!G1056+[1]PEPP!G1195+[1]PEPP!G1334+[1]PEPP!G1473+[1]PEPP!G1613+[1]PEPP!G1755+[1]PEPP!G1897+[1]PEPP!G2038</f>
        <v>26915.26392781263</v>
      </c>
      <c r="H92" s="323">
        <f>[1]PEPP!H92+[1]PEPP!H229+[1]PEPP!H368+[1]PEPP!H506+[1]PEPP!H644+[1]PEPP!H781+[1]PEPP!H918+[1]PEPP!H1056+[1]PEPP!H1195+[1]PEPP!H1334+[1]PEPP!H1473+[1]PEPP!H1613+[1]PEPP!H1755+[1]PEPP!H1897+[1]PEPP!H2038</f>
        <v>26915.26392781263</v>
      </c>
      <c r="I92" s="323">
        <f>[1]PEPP!I92+[1]PEPP!I229+[1]PEPP!I368+[1]PEPP!I506+[1]PEPP!I644+[1]PEPP!I781+[1]PEPP!I918+[1]PEPP!I1056+[1]PEPP!I1195+[1]PEPP!I1334+[1]PEPP!I1473+[1]PEPP!I1613+[1]PEPP!I1755+[1]PEPP!I1897+[1]PEPP!I2038</f>
        <v>26915.26392781263</v>
      </c>
      <c r="J92" s="323">
        <f>[1]PEPP!J92+[1]PEPP!J229+[1]PEPP!J368+[1]PEPP!J506+[1]PEPP!J644+[1]PEPP!J781+[1]PEPP!J918+[1]PEPP!J1056+[1]PEPP!J1195+[1]PEPP!J1334+[1]PEPP!J1473+[1]PEPP!J1613+[1]PEPP!J1755+[1]PEPP!J1897+[1]PEPP!J2038</f>
        <v>26915.26392781263</v>
      </c>
      <c r="K92" s="323">
        <f>[1]PEPP!K92+[1]PEPP!K229+[1]PEPP!K368+[1]PEPP!K506+[1]PEPP!K644+[1]PEPP!K781+[1]PEPP!K918+[1]PEPP!K1056+[1]PEPP!K1195+[1]PEPP!K1334+[1]PEPP!K1473+[1]PEPP!K1613+[1]PEPP!K1755+[1]PEPP!K1897+[1]PEPP!K2038</f>
        <v>26915.26392781263</v>
      </c>
      <c r="L92" s="323">
        <f>[1]PEPP!L92+[1]PEPP!L229+[1]PEPP!L368+[1]PEPP!L506+[1]PEPP!L644+[1]PEPP!L781+[1]PEPP!L918+[1]PEPP!L1056+[1]PEPP!L1195+[1]PEPP!L1334+[1]PEPP!L1473+[1]PEPP!L1613+[1]PEPP!L1755+[1]PEPP!L1897+[1]PEPP!L2038</f>
        <v>26915.26392781263</v>
      </c>
      <c r="M92" s="323">
        <f>[1]PEPP!M92+[1]PEPP!M229+[1]PEPP!M368+[1]PEPP!M506+[1]PEPP!M644+[1]PEPP!M781+[1]PEPP!M918+[1]PEPP!M1056+[1]PEPP!M1195+[1]PEPP!M1334+[1]PEPP!M1473+[1]PEPP!M1613+[1]PEPP!M1755+[1]PEPP!M1897+[1]PEPP!M2038</f>
        <v>26915.26392781263</v>
      </c>
      <c r="N92" s="323">
        <f>[1]PEPP!N92+[1]PEPP!N229+[1]PEPP!N368+[1]PEPP!N506+[1]PEPP!N644+[1]PEPP!N781+[1]PEPP!N918+[1]PEPP!N1056+[1]PEPP!N1195+[1]PEPP!N1334+[1]PEPP!N1473+[1]PEPP!N1613+[1]PEPP!N1755+[1]PEPP!N1897+[1]PEPP!N2038</f>
        <v>26915.26392781263</v>
      </c>
      <c r="O92" s="323">
        <f>[1]PEPP!O92+[1]PEPP!O229+[1]PEPP!O368+[1]PEPP!O506+[1]PEPP!O644+[1]PEPP!O781+[1]PEPP!O918+[1]PEPP!O1056+[1]PEPP!O1195+[1]PEPP!O1334+[1]PEPP!O1473+[1]PEPP!O1613+[1]PEPP!O1755+[1]PEPP!O1897+[1]PEPP!O2038</f>
        <v>26915.26392781263</v>
      </c>
      <c r="P92" s="323">
        <f>[1]PEPP!P92+[1]PEPP!P229+[1]PEPP!P368+[1]PEPP!P506+[1]PEPP!P644+[1]PEPP!P781+[1]PEPP!P918+[1]PEPP!P1056+[1]PEPP!P1195+[1]PEPP!P1334+[1]PEPP!P1473+[1]PEPP!P1613+[1]PEPP!P1755+[1]PEPP!P1897+[1]PEPP!P2038</f>
        <v>26915.26392781263</v>
      </c>
      <c r="Q92" s="323">
        <f>[1]PEPP!Q92+[1]PEPP!Q229+[1]PEPP!Q368+[1]PEPP!Q506+[1]PEPP!Q644+[1]PEPP!Q781+[1]PEPP!Q918+[1]PEPP!Q1056+[1]PEPP!Q1195+[1]PEPP!Q1334+[1]PEPP!Q1473+[1]PEPP!Q1613+[1]PEPP!Q1755+[1]PEPP!Q1897+[1]PEPP!Q2038</f>
        <v>26915.26392781263</v>
      </c>
      <c r="R92" s="54"/>
      <c r="S92" s="54"/>
    </row>
    <row r="93" spans="1:20" ht="23.1" customHeight="1" thickBot="1" x14ac:dyDescent="0.25">
      <c r="A93" s="343">
        <v>3900</v>
      </c>
      <c r="B93" s="344">
        <v>399</v>
      </c>
      <c r="C93" s="332">
        <v>39901</v>
      </c>
      <c r="D93" s="333" t="s">
        <v>561</v>
      </c>
      <c r="E93" s="334">
        <f>SUM(F93:Q93)</f>
        <v>99888</v>
      </c>
      <c r="F93" s="335">
        <f>[1]PEPP!F93+[1]PEPP!F230+[1]PEPP!F369+[1]PEPP!F507+[1]PEPP!F645+[1]PEPP!F782+[1]PEPP!F919+[1]PEPP!F1057+[1]PEPP!F1196+[1]PEPP!F1335+[1]PEPP!F1474+[1]PEPP!F1614+[1]PEPP!F1756+[1]PEPP!F1898+[1]PEPP!F2039</f>
        <v>8324</v>
      </c>
      <c r="G93" s="335">
        <f>[1]PEPP!G93+[1]PEPP!G230+[1]PEPP!G369+[1]PEPP!G507+[1]PEPP!G645+[1]PEPP!G782+[1]PEPP!G919+[1]PEPP!G1057+[1]PEPP!G1196+[1]PEPP!G1335+[1]PEPP!G1474+[1]PEPP!G1614+[1]PEPP!G1756+[1]PEPP!G1898+[1]PEPP!G2039</f>
        <v>8324</v>
      </c>
      <c r="H93" s="335">
        <f>[1]PEPP!H93+[1]PEPP!H230+[1]PEPP!H369+[1]PEPP!H507+[1]PEPP!H645+[1]PEPP!H782+[1]PEPP!H919+[1]PEPP!H1057+[1]PEPP!H1196+[1]PEPP!H1335+[1]PEPP!H1474+[1]PEPP!H1614+[1]PEPP!H1756+[1]PEPP!H1898+[1]PEPP!H2039</f>
        <v>8324</v>
      </c>
      <c r="I93" s="335">
        <f>[1]PEPP!I93+[1]PEPP!I230+[1]PEPP!I369+[1]PEPP!I507+[1]PEPP!I645+[1]PEPP!I782+[1]PEPP!I919+[1]PEPP!I1057+[1]PEPP!I1196+[1]PEPP!I1335+[1]PEPP!I1474+[1]PEPP!I1614+[1]PEPP!I1756+[1]PEPP!I1898+[1]PEPP!I2039</f>
        <v>8324</v>
      </c>
      <c r="J93" s="335">
        <f>[1]PEPP!J93+[1]PEPP!J230+[1]PEPP!J369+[1]PEPP!J507+[1]PEPP!J645+[1]PEPP!J782+[1]PEPP!J919+[1]PEPP!J1057+[1]PEPP!J1196+[1]PEPP!J1335+[1]PEPP!J1474+[1]PEPP!J1614+[1]PEPP!J1756+[1]PEPP!J1898+[1]PEPP!J2039</f>
        <v>8324</v>
      </c>
      <c r="K93" s="335">
        <f>[1]PEPP!K93+[1]PEPP!K230+[1]PEPP!K369+[1]PEPP!K507+[1]PEPP!K645+[1]PEPP!K782+[1]PEPP!K919+[1]PEPP!K1057+[1]PEPP!K1196+[1]PEPP!K1335+[1]PEPP!K1474+[1]PEPP!K1614+[1]PEPP!K1756+[1]PEPP!K1898+[1]PEPP!K2039</f>
        <v>8324</v>
      </c>
      <c r="L93" s="335">
        <f>[1]PEPP!L93+[1]PEPP!L230+[1]PEPP!L369+[1]PEPP!L507+[1]PEPP!L645+[1]PEPP!L782+[1]PEPP!L919+[1]PEPP!L1057+[1]PEPP!L1196+[1]PEPP!L1335+[1]PEPP!L1474+[1]PEPP!L1614+[1]PEPP!L1756+[1]PEPP!L1898+[1]PEPP!L2039</f>
        <v>8324</v>
      </c>
      <c r="M93" s="335">
        <f>[1]PEPP!M93+[1]PEPP!M230+[1]PEPP!M369+[1]PEPP!M507+[1]PEPP!M645+[1]PEPP!M782+[1]PEPP!M919+[1]PEPP!M1057+[1]PEPP!M1196+[1]PEPP!M1335+[1]PEPP!M1474+[1]PEPP!M1614+[1]PEPP!M1756+[1]PEPP!M1898+[1]PEPP!M2039</f>
        <v>8324</v>
      </c>
      <c r="N93" s="335">
        <f>[1]PEPP!N93+[1]PEPP!N230+[1]PEPP!N369+[1]PEPP!N507+[1]PEPP!N645+[1]PEPP!N782+[1]PEPP!N919+[1]PEPP!N1057+[1]PEPP!N1196+[1]PEPP!N1335+[1]PEPP!N1474+[1]PEPP!N1614+[1]PEPP!N1756+[1]PEPP!N1898+[1]PEPP!N2039</f>
        <v>8324</v>
      </c>
      <c r="O93" s="335">
        <f>[1]PEPP!O93+[1]PEPP!O230+[1]PEPP!O369+[1]PEPP!O507+[1]PEPP!O645+[1]PEPP!O782+[1]PEPP!O919+[1]PEPP!O1057+[1]PEPP!O1196+[1]PEPP!O1335+[1]PEPP!O1474+[1]PEPP!O1614+[1]PEPP!O1756+[1]PEPP!O1898+[1]PEPP!O2039</f>
        <v>8324</v>
      </c>
      <c r="P93" s="335">
        <f>[1]PEPP!P93+[1]PEPP!P230+[1]PEPP!P369+[1]PEPP!P507+[1]PEPP!P645+[1]PEPP!P782+[1]PEPP!P919+[1]PEPP!P1057+[1]PEPP!P1196+[1]PEPP!P1335+[1]PEPP!P1474+[1]PEPP!P1614+[1]PEPP!P1756+[1]PEPP!P1898+[1]PEPP!P2039</f>
        <v>8324</v>
      </c>
      <c r="Q93" s="335">
        <f>[1]PEPP!Q93+[1]PEPP!Q230+[1]PEPP!Q369+[1]PEPP!Q507+[1]PEPP!Q645+[1]PEPP!Q782+[1]PEPP!Q919+[1]PEPP!Q1057+[1]PEPP!Q1196+[1]PEPP!Q1335+[1]PEPP!Q1474+[1]PEPP!Q1614+[1]PEPP!Q1756+[1]PEPP!Q1898+[1]PEPP!Q2039</f>
        <v>8324</v>
      </c>
      <c r="R93" s="54"/>
      <c r="S93" s="54"/>
    </row>
    <row r="94" spans="1:20" ht="23.1" customHeight="1" thickBot="1" x14ac:dyDescent="0.3">
      <c r="A94" s="566">
        <v>4000</v>
      </c>
      <c r="B94" s="567"/>
      <c r="C94" s="568"/>
      <c r="D94" s="316" t="s">
        <v>562</v>
      </c>
      <c r="E94" s="346">
        <f>SUM(E95:E106)</f>
        <v>9068188.9200000018</v>
      </c>
      <c r="F94" s="337">
        <f>[1]PEPP!F94+[1]PEPP!F231+[1]PEPP!F370+[1]PEPP!F508+[1]PEPP!F646+[1]PEPP!F783+[1]PEPP!F920+[1]PEPP!F1058+[1]PEPP!F1197+[1]PEPP!F1336+[1]PEPP!F1475+[1]PEPP!F1615+[1]PEPP!F1757+[1]PEPP!F1899+[1]PEPP!F2040</f>
        <v>780427.91</v>
      </c>
      <c r="G94" s="337">
        <f>[1]PEPP!G94+[1]PEPP!G231+[1]PEPP!G370+[1]PEPP!G508+[1]PEPP!G646+[1]PEPP!G783+[1]PEPP!G920+[1]PEPP!G1058+[1]PEPP!G1197+[1]PEPP!G1336+[1]PEPP!G1475+[1]PEPP!G1615+[1]PEPP!G1757+[1]PEPP!G1899+[1]PEPP!G2040</f>
        <v>780427.91</v>
      </c>
      <c r="H94" s="337">
        <f>[1]PEPP!H94+[1]PEPP!H231+[1]PEPP!H370+[1]PEPP!H508+[1]PEPP!H646+[1]PEPP!H783+[1]PEPP!H920+[1]PEPP!H1058+[1]PEPP!H1197+[1]PEPP!H1336+[1]PEPP!H1475+[1]PEPP!H1615+[1]PEPP!H1757+[1]PEPP!H1899+[1]PEPP!H2040</f>
        <v>780427.91</v>
      </c>
      <c r="I94" s="337">
        <f>[1]PEPP!I94+[1]PEPP!I231+[1]PEPP!I370+[1]PEPP!I508+[1]PEPP!I646+[1]PEPP!I783+[1]PEPP!I920+[1]PEPP!I1058+[1]PEPP!I1197+[1]PEPP!I1336+[1]PEPP!I1475+[1]PEPP!I1615+[1]PEPP!I1757+[1]PEPP!I1899+[1]PEPP!I2040</f>
        <v>780427.91</v>
      </c>
      <c r="J94" s="337">
        <f>[1]PEPP!J94+[1]PEPP!J231+[1]PEPP!J370+[1]PEPP!J508+[1]PEPP!J646+[1]PEPP!J783+[1]PEPP!J920+[1]PEPP!J1058+[1]PEPP!J1197+[1]PEPP!J1336+[1]PEPP!J1475+[1]PEPP!J1615+[1]PEPP!J1757+[1]PEPP!J1899+[1]PEPP!J2040</f>
        <v>780427.91</v>
      </c>
      <c r="K94" s="337">
        <f>[1]PEPP!K94+[1]PEPP!K231+[1]PEPP!K370+[1]PEPP!K508+[1]PEPP!K646+[1]PEPP!K783+[1]PEPP!K920+[1]PEPP!K1058+[1]PEPP!K1197+[1]PEPP!K1336+[1]PEPP!K1475+[1]PEPP!K1615+[1]PEPP!K1757+[1]PEPP!K1899+[1]PEPP!K2040</f>
        <v>780427.91</v>
      </c>
      <c r="L94" s="337">
        <f>[1]PEPP!L94+[1]PEPP!L231+[1]PEPP!L370+[1]PEPP!L508+[1]PEPP!L646+[1]PEPP!L783+[1]PEPP!L920+[1]PEPP!L1058+[1]PEPP!L1197+[1]PEPP!L1336+[1]PEPP!L1475+[1]PEPP!L1615+[1]PEPP!L1757+[1]PEPP!L1899+[1]PEPP!L2040</f>
        <v>780427.91</v>
      </c>
      <c r="M94" s="337">
        <f>[1]PEPP!M94+[1]PEPP!M231+[1]PEPP!M370+[1]PEPP!M508+[1]PEPP!M646+[1]PEPP!M783+[1]PEPP!M920+[1]PEPP!M1058+[1]PEPP!M1197+[1]PEPP!M1336+[1]PEPP!M1475+[1]PEPP!M1615+[1]PEPP!M1757+[1]PEPP!M1899+[1]PEPP!M2040</f>
        <v>780427.91</v>
      </c>
      <c r="N94" s="337">
        <f>[1]PEPP!N94+[1]PEPP!N231+[1]PEPP!N370+[1]PEPP!N508+[1]PEPP!N646+[1]PEPP!N783+[1]PEPP!N920+[1]PEPP!N1058+[1]PEPP!N1197+[1]PEPP!N1336+[1]PEPP!N1475+[1]PEPP!N1615+[1]PEPP!N1757+[1]PEPP!N1899+[1]PEPP!N2040</f>
        <v>780427.91</v>
      </c>
      <c r="O94" s="337">
        <f>[1]PEPP!O94+[1]PEPP!O231+[1]PEPP!O370+[1]PEPP!O508+[1]PEPP!O646+[1]PEPP!O783+[1]PEPP!O920+[1]PEPP!O1058+[1]PEPP!O1197+[1]PEPP!O1336+[1]PEPP!O1475+[1]PEPP!O1615+[1]PEPP!O1757+[1]PEPP!O1899+[1]PEPP!O2040</f>
        <v>780427.91</v>
      </c>
      <c r="P94" s="337">
        <f>[1]PEPP!P94+[1]PEPP!P231+[1]PEPP!P370+[1]PEPP!P508+[1]PEPP!P646+[1]PEPP!P783+[1]PEPP!P920+[1]PEPP!P1058+[1]PEPP!P1197+[1]PEPP!P1336+[1]PEPP!P1475+[1]PEPP!P1615+[1]PEPP!P1757+[1]PEPP!P1899+[1]PEPP!P2040</f>
        <v>780427.91</v>
      </c>
      <c r="Q94" s="337">
        <f>[1]PEPP!Q94+[1]PEPP!Q231+[1]PEPP!Q370+[1]PEPP!Q508+[1]PEPP!Q646+[1]PEPP!Q783+[1]PEPP!Q920+[1]PEPP!Q1058+[1]PEPP!Q1197+[1]PEPP!Q1336+[1]PEPP!Q1475+[1]PEPP!Q1615+[1]PEPP!Q1757+[1]PEPP!Q1899+[1]PEPP!Q2040</f>
        <v>483481.91000000003</v>
      </c>
      <c r="R94" s="54"/>
      <c r="S94" s="54"/>
    </row>
    <row r="95" spans="1:20" ht="23.1" customHeight="1" x14ac:dyDescent="0.2">
      <c r="A95" s="338">
        <v>4300</v>
      </c>
      <c r="B95" s="355">
        <v>434</v>
      </c>
      <c r="C95" s="320">
        <v>43101</v>
      </c>
      <c r="D95" s="321" t="s">
        <v>563</v>
      </c>
      <c r="E95" s="322">
        <f>SUM(F95:Q95)</f>
        <v>298000</v>
      </c>
      <c r="F95" s="323">
        <f>[1]PEPP!F95+[1]PEPP!F232+[1]PEPP!F371+[1]PEPP!F509+[1]PEPP!F647+[1]PEPP!F784+[1]PEPP!F921+[1]PEPP!F1059+[1]PEPP!F1198+[1]PEPP!F1337+[1]PEPP!F1476+[1]PEPP!F1616+[1]PEPP!F1758+[1]PEPP!F1900+[1]PEPP!F2041</f>
        <v>25500</v>
      </c>
      <c r="G95" s="323">
        <f>[1]PEPP!G95+[1]PEPP!G232+[1]PEPP!G371+[1]PEPP!G509+[1]PEPP!G647+[1]PEPP!G784+[1]PEPP!G921+[1]PEPP!G1059+[1]PEPP!G1198+[1]PEPP!G1337+[1]PEPP!G1476+[1]PEPP!G1616+[1]PEPP!G1758+[1]PEPP!G1900+[1]PEPP!G2041</f>
        <v>25500</v>
      </c>
      <c r="H95" s="323">
        <f>[1]PEPP!H95+[1]PEPP!H232+[1]PEPP!H371+[1]PEPP!H509+[1]PEPP!H647+[1]PEPP!H784+[1]PEPP!H921+[1]PEPP!H1059+[1]PEPP!H1198+[1]PEPP!H1337+[1]PEPP!H1476+[1]PEPP!H1616+[1]PEPP!H1758+[1]PEPP!H1900+[1]PEPP!H2041</f>
        <v>25500</v>
      </c>
      <c r="I95" s="323">
        <f>[1]PEPP!I95+[1]PEPP!I232+[1]PEPP!I371+[1]PEPP!I509+[1]PEPP!I647+[1]PEPP!I784+[1]PEPP!I921+[1]PEPP!I1059+[1]PEPP!I1198+[1]PEPP!I1337+[1]PEPP!I1476+[1]PEPP!I1616+[1]PEPP!I1758+[1]PEPP!I1900+[1]PEPP!I2041</f>
        <v>25500</v>
      </c>
      <c r="J95" s="323">
        <f>[1]PEPP!J95+[1]PEPP!J232+[1]PEPP!J371+[1]PEPP!J509+[1]PEPP!J647+[1]PEPP!J784+[1]PEPP!J921+[1]PEPP!J1059+[1]PEPP!J1198+[1]PEPP!J1337+[1]PEPP!J1476+[1]PEPP!J1616+[1]PEPP!J1758+[1]PEPP!J1900+[1]PEPP!J2041</f>
        <v>25500</v>
      </c>
      <c r="K95" s="323">
        <f>[1]PEPP!K95+[1]PEPP!K232+[1]PEPP!K371+[1]PEPP!K509+[1]PEPP!K647+[1]PEPP!K784+[1]PEPP!K921+[1]PEPP!K1059+[1]PEPP!K1198+[1]PEPP!K1337+[1]PEPP!K1476+[1]PEPP!K1616+[1]PEPP!K1758+[1]PEPP!K1900+[1]PEPP!K2041</f>
        <v>25500</v>
      </c>
      <c r="L95" s="323">
        <f>[1]PEPP!L95+[1]PEPP!L232+[1]PEPP!L371+[1]PEPP!L509+[1]PEPP!L647+[1]PEPP!L784+[1]PEPP!L921+[1]PEPP!L1059+[1]PEPP!L1198+[1]PEPP!L1337+[1]PEPP!L1476+[1]PEPP!L1616+[1]PEPP!L1758+[1]PEPP!L1900+[1]PEPP!L2041</f>
        <v>25500</v>
      </c>
      <c r="M95" s="323">
        <f>[1]PEPP!M95+[1]PEPP!M232+[1]PEPP!M371+[1]PEPP!M509+[1]PEPP!M647+[1]PEPP!M784+[1]PEPP!M921+[1]PEPP!M1059+[1]PEPP!M1198+[1]PEPP!M1337+[1]PEPP!M1476+[1]PEPP!M1616+[1]PEPP!M1758+[1]PEPP!M1900+[1]PEPP!M2041</f>
        <v>25500</v>
      </c>
      <c r="N95" s="323">
        <f>[1]PEPP!N95+[1]PEPP!N232+[1]PEPP!N371+[1]PEPP!N509+[1]PEPP!N647+[1]PEPP!N784+[1]PEPP!N921+[1]PEPP!N1059+[1]PEPP!N1198+[1]PEPP!N1337+[1]PEPP!N1476+[1]PEPP!N1616+[1]PEPP!N1758+[1]PEPP!N1900+[1]PEPP!N2041</f>
        <v>25500</v>
      </c>
      <c r="O95" s="323">
        <f>[1]PEPP!O95+[1]PEPP!O232+[1]PEPP!O371+[1]PEPP!O509+[1]PEPP!O647+[1]PEPP!O784+[1]PEPP!O921+[1]PEPP!O1059+[1]PEPP!O1198+[1]PEPP!O1337+[1]PEPP!O1476+[1]PEPP!O1616+[1]PEPP!O1758+[1]PEPP!O1900+[1]PEPP!O2041</f>
        <v>25500</v>
      </c>
      <c r="P95" s="323">
        <f>[1]PEPP!P95+[1]PEPP!P232+[1]PEPP!P371+[1]PEPP!P509+[1]PEPP!P647+[1]PEPP!P784+[1]PEPP!P921+[1]PEPP!P1059+[1]PEPP!P1198+[1]PEPP!P1337+[1]PEPP!P1476+[1]PEPP!P1616+[1]PEPP!P1758+[1]PEPP!P1900+[1]PEPP!P2041</f>
        <v>25500</v>
      </c>
      <c r="Q95" s="323">
        <f>[1]PEPP!Q95+[1]PEPP!Q232+[1]PEPP!Q371+[1]PEPP!Q509+[1]PEPP!Q647+[1]PEPP!Q784+[1]PEPP!Q921+[1]PEPP!Q1059+[1]PEPP!Q1198+[1]PEPP!Q1337+[1]PEPP!Q1476+[1]PEPP!Q1616+[1]PEPP!Q1758+[1]PEPP!Q1900+[1]PEPP!Q2041</f>
        <v>17500</v>
      </c>
      <c r="R95" s="54"/>
      <c r="S95" s="54"/>
      <c r="T95" s="54">
        <f>+E95-R95</f>
        <v>298000</v>
      </c>
    </row>
    <row r="96" spans="1:20" ht="23.1" customHeight="1" x14ac:dyDescent="0.2">
      <c r="A96" s="338">
        <v>4300</v>
      </c>
      <c r="B96" s="355">
        <v>434</v>
      </c>
      <c r="C96" s="326">
        <v>43401</v>
      </c>
      <c r="D96" s="328" t="s">
        <v>564</v>
      </c>
      <c r="E96" s="322">
        <f>SUM(F96:Q96)</f>
        <v>0</v>
      </c>
      <c r="F96" s="323">
        <f>[1]PEPP!F96+[1]PEPP!F233+[1]PEPP!F372+[1]PEPP!F510+[1]PEPP!F648+[1]PEPP!F785+[1]PEPP!F922+[1]PEPP!F1060+[1]PEPP!F1199+[1]PEPP!F1338+[1]PEPP!F1477+[1]PEPP!F1617+[1]PEPP!F1759+[1]PEPP!F1901+[1]PEPP!F2042</f>
        <v>0</v>
      </c>
      <c r="G96" s="323">
        <f>[1]PEPP!G96+[1]PEPP!G233+[1]PEPP!G372+[1]PEPP!G510+[1]PEPP!G648+[1]PEPP!G785+[1]PEPP!G922+[1]PEPP!G1060+[1]PEPP!G1199+[1]PEPP!G1338+[1]PEPP!G1477+[1]PEPP!G1617+[1]PEPP!G1759+[1]PEPP!G1901+[1]PEPP!G2042</f>
        <v>0</v>
      </c>
      <c r="H96" s="323">
        <f>[1]PEPP!H96+[1]PEPP!H233+[1]PEPP!H372+[1]PEPP!H510+[1]PEPP!H648+[1]PEPP!H785+[1]PEPP!H922+[1]PEPP!H1060+[1]PEPP!H1199+[1]PEPP!H1338+[1]PEPP!H1477+[1]PEPP!H1617+[1]PEPP!H1759+[1]PEPP!H1901+[1]PEPP!H2042</f>
        <v>0</v>
      </c>
      <c r="I96" s="323">
        <f>[1]PEPP!I96+[1]PEPP!I233+[1]PEPP!I372+[1]PEPP!I510+[1]PEPP!I648+[1]PEPP!I785+[1]PEPP!I922+[1]PEPP!I1060+[1]PEPP!I1199+[1]PEPP!I1338+[1]PEPP!I1477+[1]PEPP!I1617+[1]PEPP!I1759+[1]PEPP!I1901+[1]PEPP!I2042</f>
        <v>0</v>
      </c>
      <c r="J96" s="323">
        <f>[1]PEPP!J96+[1]PEPP!J233+[1]PEPP!J372+[1]PEPP!J510+[1]PEPP!J648+[1]PEPP!J785+[1]PEPP!J922+[1]PEPP!J1060+[1]PEPP!J1199+[1]PEPP!J1338+[1]PEPP!J1477+[1]PEPP!J1617+[1]PEPP!J1759+[1]PEPP!J1901+[1]PEPP!J2042</f>
        <v>0</v>
      </c>
      <c r="K96" s="323">
        <f>[1]PEPP!K96+[1]PEPP!K233+[1]PEPP!K372+[1]PEPP!K510+[1]PEPP!K648+[1]PEPP!K785+[1]PEPP!K922+[1]PEPP!K1060+[1]PEPP!K1199+[1]PEPP!K1338+[1]PEPP!K1477+[1]PEPP!K1617+[1]PEPP!K1759+[1]PEPP!K1901+[1]PEPP!K2042</f>
        <v>0</v>
      </c>
      <c r="L96" s="323">
        <f>[1]PEPP!L96+[1]PEPP!L233+[1]PEPP!L372+[1]PEPP!L510+[1]PEPP!L648+[1]PEPP!L785+[1]PEPP!L922+[1]PEPP!L1060+[1]PEPP!L1199+[1]PEPP!L1338+[1]PEPP!L1477+[1]PEPP!L1617+[1]PEPP!L1759+[1]PEPP!L1901+[1]PEPP!L2042</f>
        <v>0</v>
      </c>
      <c r="M96" s="323">
        <f>[1]PEPP!M96+[1]PEPP!M233+[1]PEPP!M372+[1]PEPP!M510+[1]PEPP!M648+[1]PEPP!M785+[1]PEPP!M922+[1]PEPP!M1060+[1]PEPP!M1199+[1]PEPP!M1338+[1]PEPP!M1477+[1]PEPP!M1617+[1]PEPP!M1759+[1]PEPP!M1901+[1]PEPP!M2042</f>
        <v>0</v>
      </c>
      <c r="N96" s="323">
        <f>[1]PEPP!N96+[1]PEPP!N233+[1]PEPP!N372+[1]PEPP!N510+[1]PEPP!N648+[1]PEPP!N785+[1]PEPP!N922+[1]PEPP!N1060+[1]PEPP!N1199+[1]PEPP!N1338+[1]PEPP!N1477+[1]PEPP!N1617+[1]PEPP!N1759+[1]PEPP!N1901+[1]PEPP!N2042</f>
        <v>0</v>
      </c>
      <c r="O96" s="323">
        <f>[1]PEPP!O96+[1]PEPP!O233+[1]PEPP!O372+[1]PEPP!O510+[1]PEPP!O648+[1]PEPP!O785+[1]PEPP!O922+[1]PEPP!O1060+[1]PEPP!O1199+[1]PEPP!O1338+[1]PEPP!O1477+[1]PEPP!O1617+[1]PEPP!O1759+[1]PEPP!O1901+[1]PEPP!O2042</f>
        <v>0</v>
      </c>
      <c r="P96" s="323">
        <f>[1]PEPP!P96+[1]PEPP!P233+[1]PEPP!P372+[1]PEPP!P510+[1]PEPP!P648+[1]PEPP!P785+[1]PEPP!P922+[1]PEPP!P1060+[1]PEPP!P1199+[1]PEPP!P1338+[1]PEPP!P1477+[1]PEPP!P1617+[1]PEPP!P1759+[1]PEPP!P1901+[1]PEPP!P2042</f>
        <v>0</v>
      </c>
      <c r="Q96" s="323">
        <f>[1]PEPP!Q96+[1]PEPP!Q233+[1]PEPP!Q372+[1]PEPP!Q510+[1]PEPP!Q648+[1]PEPP!Q785+[1]PEPP!Q922+[1]PEPP!Q1060+[1]PEPP!Q1199+[1]PEPP!Q1338+[1]PEPP!Q1477+[1]PEPP!Q1617+[1]PEPP!Q1759+[1]PEPP!Q1901+[1]PEPP!Q2042</f>
        <v>0</v>
      </c>
      <c r="R96" s="54"/>
      <c r="S96" s="54"/>
      <c r="T96" s="54">
        <f t="shared" ref="T96:T106" si="7">+E96-R96</f>
        <v>0</v>
      </c>
    </row>
    <row r="97" spans="1:20" ht="23.1" customHeight="1" x14ac:dyDescent="0.2">
      <c r="A97" s="338">
        <v>4300</v>
      </c>
      <c r="B97" s="355">
        <v>436</v>
      </c>
      <c r="C97" s="326">
        <v>43601</v>
      </c>
      <c r="D97" s="328" t="s">
        <v>565</v>
      </c>
      <c r="E97" s="322">
        <f t="shared" ref="E97:E106" si="8">SUM(F97:Q97)</f>
        <v>0</v>
      </c>
      <c r="F97" s="323">
        <f>[1]PEPP!F97+[1]PEPP!F234+[1]PEPP!F373+[1]PEPP!F511+[1]PEPP!F649+[1]PEPP!F786+[1]PEPP!F923+[1]PEPP!F1061+[1]PEPP!F1200+[1]PEPP!F1339+[1]PEPP!F1478+[1]PEPP!F1618+[1]PEPP!F1760+[1]PEPP!F1902+[1]PEPP!F2043</f>
        <v>0</v>
      </c>
      <c r="G97" s="323">
        <f>[1]PEPP!G97+[1]PEPP!G234+[1]PEPP!G373+[1]PEPP!G511+[1]PEPP!G649+[1]PEPP!G786+[1]PEPP!G923+[1]PEPP!G1061+[1]PEPP!G1200+[1]PEPP!G1339+[1]PEPP!G1478+[1]PEPP!G1618+[1]PEPP!G1760+[1]PEPP!G1902+[1]PEPP!G2043</f>
        <v>0</v>
      </c>
      <c r="H97" s="323">
        <f>[1]PEPP!H97+[1]PEPP!H234+[1]PEPP!H373+[1]PEPP!H511+[1]PEPP!H649+[1]PEPP!H786+[1]PEPP!H923+[1]PEPP!H1061+[1]PEPP!H1200+[1]PEPP!H1339+[1]PEPP!H1478+[1]PEPP!H1618+[1]PEPP!H1760+[1]PEPP!H1902+[1]PEPP!H2043</f>
        <v>0</v>
      </c>
      <c r="I97" s="323">
        <f>[1]PEPP!I97+[1]PEPP!I234+[1]PEPP!I373+[1]PEPP!I511+[1]PEPP!I649+[1]PEPP!I786+[1]PEPP!I923+[1]PEPP!I1061+[1]PEPP!I1200+[1]PEPP!I1339+[1]PEPP!I1478+[1]PEPP!I1618+[1]PEPP!I1760+[1]PEPP!I1902+[1]PEPP!I2043</f>
        <v>0</v>
      </c>
      <c r="J97" s="323">
        <f>[1]PEPP!J97+[1]PEPP!J234+[1]PEPP!J373+[1]PEPP!J511+[1]PEPP!J649+[1]PEPP!J786+[1]PEPP!J923+[1]PEPP!J1061+[1]PEPP!J1200+[1]PEPP!J1339+[1]PEPP!J1478+[1]PEPP!J1618+[1]PEPP!J1760+[1]PEPP!J1902+[1]PEPP!J2043</f>
        <v>0</v>
      </c>
      <c r="K97" s="323">
        <f>[1]PEPP!K97+[1]PEPP!K234+[1]PEPP!K373+[1]PEPP!K511+[1]PEPP!K649+[1]PEPP!K786+[1]PEPP!K923+[1]PEPP!K1061+[1]PEPP!K1200+[1]PEPP!K1339+[1]PEPP!K1478+[1]PEPP!K1618+[1]PEPP!K1760+[1]PEPP!K1902+[1]PEPP!K2043</f>
        <v>0</v>
      </c>
      <c r="L97" s="323">
        <f>[1]PEPP!L97+[1]PEPP!L234+[1]PEPP!L373+[1]PEPP!L511+[1]PEPP!L649+[1]PEPP!L786+[1]PEPP!L923+[1]PEPP!L1061+[1]PEPP!L1200+[1]PEPP!L1339+[1]PEPP!L1478+[1]PEPP!L1618+[1]PEPP!L1760+[1]PEPP!L1902+[1]PEPP!L2043</f>
        <v>0</v>
      </c>
      <c r="M97" s="323">
        <f>[1]PEPP!M97+[1]PEPP!M234+[1]PEPP!M373+[1]PEPP!M511+[1]PEPP!M649+[1]PEPP!M786+[1]PEPP!M923+[1]PEPP!M1061+[1]PEPP!M1200+[1]PEPP!M1339+[1]PEPP!M1478+[1]PEPP!M1618+[1]PEPP!M1760+[1]PEPP!M1902+[1]PEPP!M2043</f>
        <v>0</v>
      </c>
      <c r="N97" s="323">
        <f>[1]PEPP!N97+[1]PEPP!N234+[1]PEPP!N373+[1]PEPP!N511+[1]PEPP!N649+[1]PEPP!N786+[1]PEPP!N923+[1]PEPP!N1061+[1]PEPP!N1200+[1]PEPP!N1339+[1]PEPP!N1478+[1]PEPP!N1618+[1]PEPP!N1760+[1]PEPP!N1902+[1]PEPP!N2043</f>
        <v>0</v>
      </c>
      <c r="O97" s="323">
        <f>[1]PEPP!O97+[1]PEPP!O234+[1]PEPP!O373+[1]PEPP!O511+[1]PEPP!O649+[1]PEPP!O786+[1]PEPP!O923+[1]PEPP!O1061+[1]PEPP!O1200+[1]PEPP!O1339+[1]PEPP!O1478+[1]PEPP!O1618+[1]PEPP!O1760+[1]PEPP!O1902+[1]PEPP!O2043</f>
        <v>0</v>
      </c>
      <c r="P97" s="323">
        <f>[1]PEPP!P97+[1]PEPP!P234+[1]PEPP!P373+[1]PEPP!P511+[1]PEPP!P649+[1]PEPP!P786+[1]PEPP!P923+[1]PEPP!P1061+[1]PEPP!P1200+[1]PEPP!P1339+[1]PEPP!P1478+[1]PEPP!P1618+[1]PEPP!P1760+[1]PEPP!P1902+[1]PEPP!P2043</f>
        <v>0</v>
      </c>
      <c r="Q97" s="323">
        <f>[1]PEPP!Q97+[1]PEPP!Q234+[1]PEPP!Q373+[1]PEPP!Q511+[1]PEPP!Q649+[1]PEPP!Q786+[1]PEPP!Q923+[1]PEPP!Q1061+[1]PEPP!Q1200+[1]PEPP!Q1339+[1]PEPP!Q1478+[1]PEPP!Q1618+[1]PEPP!Q1760+[1]PEPP!Q1902+[1]PEPP!Q2043</f>
        <v>0</v>
      </c>
      <c r="R97" s="54"/>
      <c r="S97" s="54"/>
      <c r="T97" s="54">
        <f t="shared" si="7"/>
        <v>0</v>
      </c>
    </row>
    <row r="98" spans="1:20" ht="23.1" customHeight="1" x14ac:dyDescent="0.2">
      <c r="A98" s="338">
        <v>4300</v>
      </c>
      <c r="B98" s="355">
        <v>439</v>
      </c>
      <c r="C98" s="326">
        <v>43901</v>
      </c>
      <c r="D98" s="327" t="s">
        <v>566</v>
      </c>
      <c r="E98" s="322">
        <f t="shared" si="8"/>
        <v>1440000</v>
      </c>
      <c r="F98" s="323">
        <f>[1]PEPP!F98+[1]PEPP!F235+[1]PEPP!F374+[1]PEPP!F512+[1]PEPP!F650+[1]PEPP!F787+[1]PEPP!F924+[1]PEPP!F1062+[1]PEPP!F1201+[1]PEPP!F1340+[1]PEPP!F1479+[1]PEPP!F1619+[1]PEPP!F1761+[1]PEPP!F1903+[1]PEPP!F2044</f>
        <v>120000</v>
      </c>
      <c r="G98" s="323">
        <f>[1]PEPP!G98+[1]PEPP!G235+[1]PEPP!G374+[1]PEPP!G512+[1]PEPP!G650+[1]PEPP!G787+[1]PEPP!G924+[1]PEPP!G1062+[1]PEPP!G1201+[1]PEPP!G1340+[1]PEPP!G1479+[1]PEPP!G1619+[1]PEPP!G1761+[1]PEPP!G1903+[1]PEPP!G2044</f>
        <v>120000</v>
      </c>
      <c r="H98" s="323">
        <f>[1]PEPP!H98+[1]PEPP!H235+[1]PEPP!H374+[1]PEPP!H512+[1]PEPP!H650+[1]PEPP!H787+[1]PEPP!H924+[1]PEPP!H1062+[1]PEPP!H1201+[1]PEPP!H1340+[1]PEPP!H1479+[1]PEPP!H1619+[1]PEPP!H1761+[1]PEPP!H1903+[1]PEPP!H2044</f>
        <v>120000</v>
      </c>
      <c r="I98" s="323">
        <f>[1]PEPP!I98+[1]PEPP!I235+[1]PEPP!I374+[1]PEPP!I512+[1]PEPP!I650+[1]PEPP!I787+[1]PEPP!I924+[1]PEPP!I1062+[1]PEPP!I1201+[1]PEPP!I1340+[1]PEPP!I1479+[1]PEPP!I1619+[1]PEPP!I1761+[1]PEPP!I1903+[1]PEPP!I2044</f>
        <v>120000</v>
      </c>
      <c r="J98" s="323">
        <f>[1]PEPP!J98+[1]PEPP!J235+[1]PEPP!J374+[1]PEPP!J512+[1]PEPP!J650+[1]PEPP!J787+[1]PEPP!J924+[1]PEPP!J1062+[1]PEPP!J1201+[1]PEPP!J1340+[1]PEPP!J1479+[1]PEPP!J1619+[1]PEPP!J1761+[1]PEPP!J1903+[1]PEPP!J2044</f>
        <v>120000</v>
      </c>
      <c r="K98" s="323">
        <f>[1]PEPP!K98+[1]PEPP!K235+[1]PEPP!K374+[1]PEPP!K512+[1]PEPP!K650+[1]PEPP!K787+[1]PEPP!K924+[1]PEPP!K1062+[1]PEPP!K1201+[1]PEPP!K1340+[1]PEPP!K1479+[1]PEPP!K1619+[1]PEPP!K1761+[1]PEPP!K1903+[1]PEPP!K2044</f>
        <v>120000</v>
      </c>
      <c r="L98" s="323">
        <f>[1]PEPP!L98+[1]PEPP!L235+[1]PEPP!L374+[1]PEPP!L512+[1]PEPP!L650+[1]PEPP!L787+[1]PEPP!L924+[1]PEPP!L1062+[1]PEPP!L1201+[1]PEPP!L1340+[1]PEPP!L1479+[1]PEPP!L1619+[1]PEPP!L1761+[1]PEPP!L1903+[1]PEPP!L2044</f>
        <v>120000</v>
      </c>
      <c r="M98" s="323">
        <f>[1]PEPP!M98+[1]PEPP!M235+[1]PEPP!M374+[1]PEPP!M512+[1]PEPP!M650+[1]PEPP!M787+[1]PEPP!M924+[1]PEPP!M1062+[1]PEPP!M1201+[1]PEPP!M1340+[1]PEPP!M1479+[1]PEPP!M1619+[1]PEPP!M1761+[1]PEPP!M1903+[1]PEPP!M2044</f>
        <v>120000</v>
      </c>
      <c r="N98" s="323">
        <f>[1]PEPP!N98+[1]PEPP!N235+[1]PEPP!N374+[1]PEPP!N512+[1]PEPP!N650+[1]PEPP!N787+[1]PEPP!N924+[1]PEPP!N1062+[1]PEPP!N1201+[1]PEPP!N1340+[1]PEPP!N1479+[1]PEPP!N1619+[1]PEPP!N1761+[1]PEPP!N1903+[1]PEPP!N2044</f>
        <v>120000</v>
      </c>
      <c r="O98" s="323">
        <f>[1]PEPP!O98+[1]PEPP!O235+[1]PEPP!O374+[1]PEPP!O512+[1]PEPP!O650+[1]PEPP!O787+[1]PEPP!O924+[1]PEPP!O1062+[1]PEPP!O1201+[1]PEPP!O1340+[1]PEPP!O1479+[1]PEPP!O1619+[1]PEPP!O1761+[1]PEPP!O1903+[1]PEPP!O2044</f>
        <v>120000</v>
      </c>
      <c r="P98" s="323">
        <f>[1]PEPP!P98+[1]PEPP!P235+[1]PEPP!P374+[1]PEPP!P512+[1]PEPP!P650+[1]PEPP!P787+[1]PEPP!P924+[1]PEPP!P1062+[1]PEPP!P1201+[1]PEPP!P1340+[1]PEPP!P1479+[1]PEPP!P1619+[1]PEPP!P1761+[1]PEPP!P1903+[1]PEPP!P2044</f>
        <v>120000</v>
      </c>
      <c r="Q98" s="323">
        <f>[1]PEPP!Q98+[1]PEPP!Q235+[1]PEPP!Q374+[1]PEPP!Q512+[1]PEPP!Q650+[1]PEPP!Q787+[1]PEPP!Q924+[1]PEPP!Q1062+[1]PEPP!Q1201+[1]PEPP!Q1340+[1]PEPP!Q1479+[1]PEPP!Q1619+[1]PEPP!Q1761+[1]PEPP!Q1903+[1]PEPP!Q2044</f>
        <v>120000</v>
      </c>
      <c r="R98" s="54"/>
      <c r="S98" s="54"/>
      <c r="T98" s="54">
        <f t="shared" si="7"/>
        <v>1440000</v>
      </c>
    </row>
    <row r="99" spans="1:20" ht="23.1" customHeight="1" x14ac:dyDescent="0.2">
      <c r="A99" s="338">
        <v>4400</v>
      </c>
      <c r="B99" s="355">
        <v>441</v>
      </c>
      <c r="C99" s="326">
        <v>44101</v>
      </c>
      <c r="D99" s="327" t="s">
        <v>567</v>
      </c>
      <c r="E99" s="322">
        <f t="shared" si="8"/>
        <v>0</v>
      </c>
      <c r="F99" s="323">
        <f>[1]PEPP!F99+[1]PEPP!F236+[1]PEPP!F375+[1]PEPP!F513+[1]PEPP!F651+[1]PEPP!F788+[1]PEPP!F925+[1]PEPP!F1063+[1]PEPP!F1202+[1]PEPP!F1341+[1]PEPP!F1480+[1]PEPP!F1620+[1]PEPP!F1762+[1]PEPP!F1904+[1]PEPP!F2045</f>
        <v>0</v>
      </c>
      <c r="G99" s="323">
        <f>[1]PEPP!G99+[1]PEPP!G236+[1]PEPP!G375+[1]PEPP!G513+[1]PEPP!G651+[1]PEPP!G788+[1]PEPP!G925+[1]PEPP!G1063+[1]PEPP!G1202+[1]PEPP!G1341+[1]PEPP!G1480+[1]PEPP!G1620+[1]PEPP!G1762+[1]PEPP!G1904+[1]PEPP!G2045</f>
        <v>0</v>
      </c>
      <c r="H99" s="323">
        <f>[1]PEPP!H99+[1]PEPP!H236+[1]PEPP!H375+[1]PEPP!H513+[1]PEPP!H651+[1]PEPP!H788+[1]PEPP!H925+[1]PEPP!H1063+[1]PEPP!H1202+[1]PEPP!H1341+[1]PEPP!H1480+[1]PEPP!H1620+[1]PEPP!H1762+[1]PEPP!H1904+[1]PEPP!H2045</f>
        <v>0</v>
      </c>
      <c r="I99" s="323">
        <f>[1]PEPP!I99+[1]PEPP!I236+[1]PEPP!I375+[1]PEPP!I513+[1]PEPP!I651+[1]PEPP!I788+[1]PEPP!I925+[1]PEPP!I1063+[1]PEPP!I1202+[1]PEPP!I1341+[1]PEPP!I1480+[1]PEPP!I1620+[1]PEPP!I1762+[1]PEPP!I1904+[1]PEPP!I2045</f>
        <v>0</v>
      </c>
      <c r="J99" s="323">
        <f>[1]PEPP!J99+[1]PEPP!J236+[1]PEPP!J375+[1]PEPP!J513+[1]PEPP!J651+[1]PEPP!J788+[1]PEPP!J925+[1]PEPP!J1063+[1]PEPP!J1202+[1]PEPP!J1341+[1]PEPP!J1480+[1]PEPP!J1620+[1]PEPP!J1762+[1]PEPP!J1904+[1]PEPP!J2045</f>
        <v>0</v>
      </c>
      <c r="K99" s="323">
        <f>[1]PEPP!K99+[1]PEPP!K236+[1]PEPP!K375+[1]PEPP!K513+[1]PEPP!K651+[1]PEPP!K788+[1]PEPP!K925+[1]PEPP!K1063+[1]PEPP!K1202+[1]PEPP!K1341+[1]PEPP!K1480+[1]PEPP!K1620+[1]PEPP!K1762+[1]PEPP!K1904+[1]PEPP!K2045</f>
        <v>0</v>
      </c>
      <c r="L99" s="323">
        <f>[1]PEPP!L99+[1]PEPP!L236+[1]PEPP!L375+[1]PEPP!L513+[1]PEPP!L651+[1]PEPP!L788+[1]PEPP!L925+[1]PEPP!L1063+[1]PEPP!L1202+[1]PEPP!L1341+[1]PEPP!L1480+[1]PEPP!L1620+[1]PEPP!L1762+[1]PEPP!L1904+[1]PEPP!L2045</f>
        <v>0</v>
      </c>
      <c r="M99" s="323">
        <f>[1]PEPP!M99+[1]PEPP!M236+[1]PEPP!M375+[1]PEPP!M513+[1]PEPP!M651+[1]PEPP!M788+[1]PEPP!M925+[1]PEPP!M1063+[1]PEPP!M1202+[1]PEPP!M1341+[1]PEPP!M1480+[1]PEPP!M1620+[1]PEPP!M1762+[1]PEPP!M1904+[1]PEPP!M2045</f>
        <v>0</v>
      </c>
      <c r="N99" s="323">
        <f>[1]PEPP!N99+[1]PEPP!N236+[1]PEPP!N375+[1]PEPP!N513+[1]PEPP!N651+[1]PEPP!N788+[1]PEPP!N925+[1]PEPP!N1063+[1]PEPP!N1202+[1]PEPP!N1341+[1]PEPP!N1480+[1]PEPP!N1620+[1]PEPP!N1762+[1]PEPP!N1904+[1]PEPP!N2045</f>
        <v>0</v>
      </c>
      <c r="O99" s="323">
        <f>[1]PEPP!O99+[1]PEPP!O236+[1]PEPP!O375+[1]PEPP!O513+[1]PEPP!O651+[1]PEPP!O788+[1]PEPP!O925+[1]PEPP!O1063+[1]PEPP!O1202+[1]PEPP!O1341+[1]PEPP!O1480+[1]PEPP!O1620+[1]PEPP!O1762+[1]PEPP!O1904+[1]PEPP!O2045</f>
        <v>0</v>
      </c>
      <c r="P99" s="323">
        <f>[1]PEPP!P99+[1]PEPP!P236+[1]PEPP!P375+[1]PEPP!P513+[1]PEPP!P651+[1]PEPP!P788+[1]PEPP!P925+[1]PEPP!P1063+[1]PEPP!P1202+[1]PEPP!P1341+[1]PEPP!P1480+[1]PEPP!P1620+[1]PEPP!P1762+[1]PEPP!P1904+[1]PEPP!P2045</f>
        <v>0</v>
      </c>
      <c r="Q99" s="323">
        <f>[1]PEPP!Q99+[1]PEPP!Q236+[1]PEPP!Q375+[1]PEPP!Q513+[1]PEPP!Q651+[1]PEPP!Q788+[1]PEPP!Q925+[1]PEPP!Q1063+[1]PEPP!Q1202+[1]PEPP!Q1341+[1]PEPP!Q1480+[1]PEPP!Q1620+[1]PEPP!Q1762+[1]PEPP!Q1904+[1]PEPP!Q2045</f>
        <v>0</v>
      </c>
      <c r="R99" s="54"/>
      <c r="S99" s="54"/>
      <c r="T99" s="54">
        <f t="shared" si="7"/>
        <v>0</v>
      </c>
    </row>
    <row r="100" spans="1:20" ht="23.1" customHeight="1" x14ac:dyDescent="0.2">
      <c r="A100" s="338">
        <v>4400</v>
      </c>
      <c r="B100" s="355">
        <v>441</v>
      </c>
      <c r="C100" s="326">
        <v>44105</v>
      </c>
      <c r="D100" s="328" t="s">
        <v>568</v>
      </c>
      <c r="E100" s="322">
        <f t="shared" si="8"/>
        <v>0</v>
      </c>
      <c r="F100" s="323">
        <f>[1]PEPP!F100+[1]PEPP!F237+[1]PEPP!F376+[1]PEPP!F514+[1]PEPP!F652+[1]PEPP!F789+[1]PEPP!F926+[1]PEPP!F1064+[1]PEPP!F1203+[1]PEPP!F1342+[1]PEPP!F1481+[1]PEPP!F1621+[1]PEPP!F1763+[1]PEPP!F1905+[1]PEPP!F2046</f>
        <v>0</v>
      </c>
      <c r="G100" s="323">
        <f>[1]PEPP!G100+[1]PEPP!G237+[1]PEPP!G376+[1]PEPP!G514+[1]PEPP!G652+[1]PEPP!G789+[1]PEPP!G926+[1]PEPP!G1064+[1]PEPP!G1203+[1]PEPP!G1342+[1]PEPP!G1481+[1]PEPP!G1621+[1]PEPP!G1763+[1]PEPP!G1905+[1]PEPP!G2046</f>
        <v>0</v>
      </c>
      <c r="H100" s="323">
        <f>[1]PEPP!H100+[1]PEPP!H237+[1]PEPP!H376+[1]PEPP!H514+[1]PEPP!H652+[1]PEPP!H789+[1]PEPP!H926+[1]PEPP!H1064+[1]PEPP!H1203+[1]PEPP!H1342+[1]PEPP!H1481+[1]PEPP!H1621+[1]PEPP!H1763+[1]PEPP!H1905+[1]PEPP!H2046</f>
        <v>0</v>
      </c>
      <c r="I100" s="323">
        <f>[1]PEPP!I100+[1]PEPP!I237+[1]PEPP!I376+[1]PEPP!I514+[1]PEPP!I652+[1]PEPP!I789+[1]PEPP!I926+[1]PEPP!I1064+[1]PEPP!I1203+[1]PEPP!I1342+[1]PEPP!I1481+[1]PEPP!I1621+[1]PEPP!I1763+[1]PEPP!I1905+[1]PEPP!I2046</f>
        <v>0</v>
      </c>
      <c r="J100" s="323">
        <f>[1]PEPP!J100+[1]PEPP!J237+[1]PEPP!J376+[1]PEPP!J514+[1]PEPP!J652+[1]PEPP!J789+[1]PEPP!J926+[1]PEPP!J1064+[1]PEPP!J1203+[1]PEPP!J1342+[1]PEPP!J1481+[1]PEPP!J1621+[1]PEPP!J1763+[1]PEPP!J1905+[1]PEPP!J2046</f>
        <v>0</v>
      </c>
      <c r="K100" s="323">
        <f>[1]PEPP!K100+[1]PEPP!K237+[1]PEPP!K376+[1]PEPP!K514+[1]PEPP!K652+[1]PEPP!K789+[1]PEPP!K926+[1]PEPP!K1064+[1]PEPP!K1203+[1]PEPP!K1342+[1]PEPP!K1481+[1]PEPP!K1621+[1]PEPP!K1763+[1]PEPP!K1905+[1]PEPP!K2046</f>
        <v>0</v>
      </c>
      <c r="L100" s="323">
        <f>[1]PEPP!L100+[1]PEPP!L237+[1]PEPP!L376+[1]PEPP!L514+[1]PEPP!L652+[1]PEPP!L789+[1]PEPP!L926+[1]PEPP!L1064+[1]PEPP!L1203+[1]PEPP!L1342+[1]PEPP!L1481+[1]PEPP!L1621+[1]PEPP!L1763+[1]PEPP!L1905+[1]PEPP!L2046</f>
        <v>0</v>
      </c>
      <c r="M100" s="323">
        <f>[1]PEPP!M100+[1]PEPP!M237+[1]PEPP!M376+[1]PEPP!M514+[1]PEPP!M652+[1]PEPP!M789+[1]PEPP!M926+[1]PEPP!M1064+[1]PEPP!M1203+[1]PEPP!M1342+[1]PEPP!M1481+[1]PEPP!M1621+[1]PEPP!M1763+[1]PEPP!M1905+[1]PEPP!M2046</f>
        <v>0</v>
      </c>
      <c r="N100" s="323">
        <f>[1]PEPP!N100+[1]PEPP!N237+[1]PEPP!N376+[1]PEPP!N514+[1]PEPP!N652+[1]PEPP!N789+[1]PEPP!N926+[1]PEPP!N1064+[1]PEPP!N1203+[1]PEPP!N1342+[1]PEPP!N1481+[1]PEPP!N1621+[1]PEPP!N1763+[1]PEPP!N1905+[1]PEPP!N2046</f>
        <v>0</v>
      </c>
      <c r="O100" s="323">
        <f>[1]PEPP!O100+[1]PEPP!O237+[1]PEPP!O376+[1]PEPP!O514+[1]PEPP!O652+[1]PEPP!O789+[1]PEPP!O926+[1]PEPP!O1064+[1]PEPP!O1203+[1]PEPP!O1342+[1]PEPP!O1481+[1]PEPP!O1621+[1]PEPP!O1763+[1]PEPP!O1905+[1]PEPP!O2046</f>
        <v>0</v>
      </c>
      <c r="P100" s="323">
        <f>[1]PEPP!P100+[1]PEPP!P237+[1]PEPP!P376+[1]PEPP!P514+[1]PEPP!P652+[1]PEPP!P789+[1]PEPP!P926+[1]PEPP!P1064+[1]PEPP!P1203+[1]PEPP!P1342+[1]PEPP!P1481+[1]PEPP!P1621+[1]PEPP!P1763+[1]PEPP!P1905+[1]PEPP!P2046</f>
        <v>0</v>
      </c>
      <c r="Q100" s="323">
        <f>[1]PEPP!Q100+[1]PEPP!Q237+[1]PEPP!Q376+[1]PEPP!Q514+[1]PEPP!Q652+[1]PEPP!Q789+[1]PEPP!Q926+[1]PEPP!Q1064+[1]PEPP!Q1203+[1]PEPP!Q1342+[1]PEPP!Q1481+[1]PEPP!Q1621+[1]PEPP!Q1763+[1]PEPP!Q1905+[1]PEPP!Q2046</f>
        <v>0</v>
      </c>
      <c r="R100" s="54"/>
      <c r="S100" s="54"/>
      <c r="T100" s="54">
        <f t="shared" si="7"/>
        <v>0</v>
      </c>
    </row>
    <row r="101" spans="1:20" ht="23.1" customHeight="1" x14ac:dyDescent="0.2">
      <c r="A101" s="338">
        <v>4400</v>
      </c>
      <c r="B101" s="355">
        <v>441</v>
      </c>
      <c r="C101" s="326">
        <v>44106</v>
      </c>
      <c r="D101" s="328" t="s">
        <v>569</v>
      </c>
      <c r="E101" s="322">
        <f t="shared" si="8"/>
        <v>0</v>
      </c>
      <c r="F101" s="323">
        <f>[1]PEPP!F101+[1]PEPP!F238+[1]PEPP!F377+[1]PEPP!F515+[1]PEPP!F653+[1]PEPP!F790+[1]PEPP!F927+[1]PEPP!F1065+[1]PEPP!F1204+[1]PEPP!F1343+[1]PEPP!F1482+[1]PEPP!F1622+[1]PEPP!F1764+[1]PEPP!F1906+[1]PEPP!F2047</f>
        <v>0</v>
      </c>
      <c r="G101" s="323">
        <f>[1]PEPP!G101+[1]PEPP!G238+[1]PEPP!G377+[1]PEPP!G515+[1]PEPP!G653+[1]PEPP!G790+[1]PEPP!G927+[1]PEPP!G1065+[1]PEPP!G1204+[1]PEPP!G1343+[1]PEPP!G1482+[1]PEPP!G1622+[1]PEPP!G1764+[1]PEPP!G1906+[1]PEPP!G2047</f>
        <v>0</v>
      </c>
      <c r="H101" s="323">
        <f>[1]PEPP!H101+[1]PEPP!H238+[1]PEPP!H377+[1]PEPP!H515+[1]PEPP!H653+[1]PEPP!H790+[1]PEPP!H927+[1]PEPP!H1065+[1]PEPP!H1204+[1]PEPP!H1343+[1]PEPP!H1482+[1]PEPP!H1622+[1]PEPP!H1764+[1]PEPP!H1906+[1]PEPP!H2047</f>
        <v>0</v>
      </c>
      <c r="I101" s="323">
        <f>[1]PEPP!I101+[1]PEPP!I238+[1]PEPP!I377+[1]PEPP!I515+[1]PEPP!I653+[1]PEPP!I790+[1]PEPP!I927+[1]PEPP!I1065+[1]PEPP!I1204+[1]PEPP!I1343+[1]PEPP!I1482+[1]PEPP!I1622+[1]PEPP!I1764+[1]PEPP!I1906+[1]PEPP!I2047</f>
        <v>0</v>
      </c>
      <c r="J101" s="323">
        <f>[1]PEPP!J101+[1]PEPP!J238+[1]PEPP!J377+[1]PEPP!J515+[1]PEPP!J653+[1]PEPP!J790+[1]PEPP!J927+[1]PEPP!J1065+[1]PEPP!J1204+[1]PEPP!J1343+[1]PEPP!J1482+[1]PEPP!J1622+[1]PEPP!J1764+[1]PEPP!J1906+[1]PEPP!J2047</f>
        <v>0</v>
      </c>
      <c r="K101" s="323">
        <f>[1]PEPP!K101+[1]PEPP!K238+[1]PEPP!K377+[1]PEPP!K515+[1]PEPP!K653+[1]PEPP!K790+[1]PEPP!K927+[1]PEPP!K1065+[1]PEPP!K1204+[1]PEPP!K1343+[1]PEPP!K1482+[1]PEPP!K1622+[1]PEPP!K1764+[1]PEPP!K1906+[1]PEPP!K2047</f>
        <v>0</v>
      </c>
      <c r="L101" s="323">
        <f>[1]PEPP!L101+[1]PEPP!L238+[1]PEPP!L377+[1]PEPP!L515+[1]PEPP!L653+[1]PEPP!L790+[1]PEPP!L927+[1]PEPP!L1065+[1]PEPP!L1204+[1]PEPP!L1343+[1]PEPP!L1482+[1]PEPP!L1622+[1]PEPP!L1764+[1]PEPP!L1906+[1]PEPP!L2047</f>
        <v>0</v>
      </c>
      <c r="M101" s="323">
        <f>[1]PEPP!M101+[1]PEPP!M238+[1]PEPP!M377+[1]PEPP!M515+[1]PEPP!M653+[1]PEPP!M790+[1]PEPP!M927+[1]PEPP!M1065+[1]PEPP!M1204+[1]PEPP!M1343+[1]PEPP!M1482+[1]PEPP!M1622+[1]PEPP!M1764+[1]PEPP!M1906+[1]PEPP!M2047</f>
        <v>0</v>
      </c>
      <c r="N101" s="323">
        <f>[1]PEPP!N101+[1]PEPP!N238+[1]PEPP!N377+[1]PEPP!N515+[1]PEPP!N653+[1]PEPP!N790+[1]PEPP!N927+[1]PEPP!N1065+[1]PEPP!N1204+[1]PEPP!N1343+[1]PEPP!N1482+[1]PEPP!N1622+[1]PEPP!N1764+[1]PEPP!N1906+[1]PEPP!N2047</f>
        <v>0</v>
      </c>
      <c r="O101" s="323">
        <f>[1]PEPP!O101+[1]PEPP!O238+[1]PEPP!O377+[1]PEPP!O515+[1]PEPP!O653+[1]PEPP!O790+[1]PEPP!O927+[1]PEPP!O1065+[1]PEPP!O1204+[1]PEPP!O1343+[1]PEPP!O1482+[1]PEPP!O1622+[1]PEPP!O1764+[1]PEPP!O1906+[1]PEPP!O2047</f>
        <v>0</v>
      </c>
      <c r="P101" s="323">
        <f>[1]PEPP!P101+[1]PEPP!P238+[1]PEPP!P377+[1]PEPP!P515+[1]PEPP!P653+[1]PEPP!P790+[1]PEPP!P927+[1]PEPP!P1065+[1]PEPP!P1204+[1]PEPP!P1343+[1]PEPP!P1482+[1]PEPP!P1622+[1]PEPP!P1764+[1]PEPP!P1906+[1]PEPP!P2047</f>
        <v>0</v>
      </c>
      <c r="Q101" s="323">
        <f>[1]PEPP!Q101+[1]PEPP!Q238+[1]PEPP!Q377+[1]PEPP!Q515+[1]PEPP!Q653+[1]PEPP!Q790+[1]PEPP!Q927+[1]PEPP!Q1065+[1]PEPP!Q1204+[1]PEPP!Q1343+[1]PEPP!Q1482+[1]PEPP!Q1622+[1]PEPP!Q1764+[1]PEPP!Q1906+[1]PEPP!Q2047</f>
        <v>0</v>
      </c>
      <c r="R101" s="54"/>
      <c r="S101" s="54"/>
      <c r="T101" s="54">
        <f t="shared" si="7"/>
        <v>0</v>
      </c>
    </row>
    <row r="102" spans="1:20" ht="23.1" customHeight="1" x14ac:dyDescent="0.2">
      <c r="A102" s="338">
        <v>4400</v>
      </c>
      <c r="B102" s="356">
        <v>441</v>
      </c>
      <c r="C102" s="326">
        <v>44108</v>
      </c>
      <c r="D102" s="327" t="s">
        <v>570</v>
      </c>
      <c r="E102" s="322">
        <f t="shared" si="8"/>
        <v>3424104</v>
      </c>
      <c r="F102" s="323">
        <f>[1]PEPP!F102+[1]PEPP!F239+[1]PEPP!F378+[1]PEPP!F516+[1]PEPP!F654+[1]PEPP!F791+[1]PEPP!F928+[1]PEPP!F1066+[1]PEPP!F1205+[1]PEPP!F1344+[1]PEPP!F1483+[1]PEPP!F1623+[1]PEPP!F1765+[1]PEPP!F1907+[1]PEPP!F2048</f>
        <v>285342</v>
      </c>
      <c r="G102" s="323">
        <f>[1]PEPP!G102+[1]PEPP!G239+[1]PEPP!G378+[1]PEPP!G516+[1]PEPP!G654+[1]PEPP!G791+[1]PEPP!G928+[1]PEPP!G1066+[1]PEPP!G1205+[1]PEPP!G1344+[1]PEPP!G1483+[1]PEPP!G1623+[1]PEPP!G1765+[1]PEPP!G1907+[1]PEPP!G2048</f>
        <v>285342</v>
      </c>
      <c r="H102" s="323">
        <f>[1]PEPP!H102+[1]PEPP!H239+[1]PEPP!H378+[1]PEPP!H516+[1]PEPP!H654+[1]PEPP!H791+[1]PEPP!H928+[1]PEPP!H1066+[1]PEPP!H1205+[1]PEPP!H1344+[1]PEPP!H1483+[1]PEPP!H1623+[1]PEPP!H1765+[1]PEPP!H1907+[1]PEPP!H2048</f>
        <v>285342</v>
      </c>
      <c r="I102" s="323">
        <f>[1]PEPP!I102+[1]PEPP!I239+[1]PEPP!I378+[1]PEPP!I516+[1]PEPP!I654+[1]PEPP!I791+[1]PEPP!I928+[1]PEPP!I1066+[1]PEPP!I1205+[1]PEPP!I1344+[1]PEPP!I1483+[1]PEPP!I1623+[1]PEPP!I1765+[1]PEPP!I1907+[1]PEPP!I2048</f>
        <v>285342</v>
      </c>
      <c r="J102" s="323">
        <f>[1]PEPP!J102+[1]PEPP!J239+[1]PEPP!J378+[1]PEPP!J516+[1]PEPP!J654+[1]PEPP!J791+[1]PEPP!J928+[1]PEPP!J1066+[1]PEPP!J1205+[1]PEPP!J1344+[1]PEPP!J1483+[1]PEPP!J1623+[1]PEPP!J1765+[1]PEPP!J1907+[1]PEPP!J2048</f>
        <v>285342</v>
      </c>
      <c r="K102" s="323">
        <f>[1]PEPP!K102+[1]PEPP!K239+[1]PEPP!K378+[1]PEPP!K516+[1]PEPP!K654+[1]PEPP!K791+[1]PEPP!K928+[1]PEPP!K1066+[1]PEPP!K1205+[1]PEPP!K1344+[1]PEPP!K1483+[1]PEPP!K1623+[1]PEPP!K1765+[1]PEPP!K1907+[1]PEPP!K2048</f>
        <v>285342</v>
      </c>
      <c r="L102" s="323">
        <f>[1]PEPP!L102+[1]PEPP!L239+[1]PEPP!L378+[1]PEPP!L516+[1]PEPP!L654+[1]PEPP!L791+[1]PEPP!L928+[1]PEPP!L1066+[1]PEPP!L1205+[1]PEPP!L1344+[1]PEPP!L1483+[1]PEPP!L1623+[1]PEPP!L1765+[1]PEPP!L1907+[1]PEPP!L2048</f>
        <v>285342</v>
      </c>
      <c r="M102" s="323">
        <f>[1]PEPP!M102+[1]PEPP!M239+[1]PEPP!M378+[1]PEPP!M516+[1]PEPP!M654+[1]PEPP!M791+[1]PEPP!M928+[1]PEPP!M1066+[1]PEPP!M1205+[1]PEPP!M1344+[1]PEPP!M1483+[1]PEPP!M1623+[1]PEPP!M1765+[1]PEPP!M1907+[1]PEPP!M2048</f>
        <v>285342</v>
      </c>
      <c r="N102" s="323">
        <f>[1]PEPP!N102+[1]PEPP!N239+[1]PEPP!N378+[1]PEPP!N516+[1]PEPP!N654+[1]PEPP!N791+[1]PEPP!N928+[1]PEPP!N1066+[1]PEPP!N1205+[1]PEPP!N1344+[1]PEPP!N1483+[1]PEPP!N1623+[1]PEPP!N1765+[1]PEPP!N1907+[1]PEPP!N2048</f>
        <v>285342</v>
      </c>
      <c r="O102" s="323">
        <f>[1]PEPP!O102+[1]PEPP!O239+[1]PEPP!O378+[1]PEPP!O516+[1]PEPP!O654+[1]PEPP!O791+[1]PEPP!O928+[1]PEPP!O1066+[1]PEPP!O1205+[1]PEPP!O1344+[1]PEPP!O1483+[1]PEPP!O1623+[1]PEPP!O1765+[1]PEPP!O1907+[1]PEPP!O2048</f>
        <v>285342</v>
      </c>
      <c r="P102" s="323">
        <f>[1]PEPP!P102+[1]PEPP!P239+[1]PEPP!P378+[1]PEPP!P516+[1]PEPP!P654+[1]PEPP!P791+[1]PEPP!P928+[1]PEPP!P1066+[1]PEPP!P1205+[1]PEPP!P1344+[1]PEPP!P1483+[1]PEPP!P1623+[1]PEPP!P1765+[1]PEPP!P1907+[1]PEPP!P2048</f>
        <v>285342</v>
      </c>
      <c r="Q102" s="323">
        <f>[1]PEPP!Q102+[1]PEPP!Q239+[1]PEPP!Q378+[1]PEPP!Q516+[1]PEPP!Q654+[1]PEPP!Q791+[1]PEPP!Q928+[1]PEPP!Q1066+[1]PEPP!Q1205+[1]PEPP!Q1344+[1]PEPP!Q1483+[1]PEPP!Q1623+[1]PEPP!Q1765+[1]PEPP!Q1907+[1]PEPP!Q2048</f>
        <v>285342</v>
      </c>
      <c r="R102" s="54"/>
      <c r="S102" s="54"/>
      <c r="T102" s="54">
        <f t="shared" si="7"/>
        <v>3424104</v>
      </c>
    </row>
    <row r="103" spans="1:20" ht="23.1" customHeight="1" x14ac:dyDescent="0.2">
      <c r="A103" s="338">
        <v>4400</v>
      </c>
      <c r="B103" s="356">
        <v>441</v>
      </c>
      <c r="C103" s="326">
        <v>44110</v>
      </c>
      <c r="D103" s="327" t="s">
        <v>571</v>
      </c>
      <c r="E103" s="322">
        <f t="shared" si="8"/>
        <v>3906084.9200000013</v>
      </c>
      <c r="F103" s="323">
        <f>[1]PEPP!F103+[1]PEPP!F240+[1]PEPP!F379+[1]PEPP!F517+[1]PEPP!F655+[1]PEPP!F792+[1]PEPP!F929+[1]PEPP!F1067+[1]PEPP!F1206+[1]PEPP!F1345+[1]PEPP!F1484+[1]PEPP!F1624+[1]PEPP!F1766+[1]PEPP!F1908+[1]PEPP!F2049</f>
        <v>349585.91000000003</v>
      </c>
      <c r="G103" s="323">
        <f>[1]PEPP!G103+[1]PEPP!G240+[1]PEPP!G379+[1]PEPP!G517+[1]PEPP!G655+[1]PEPP!G792+[1]PEPP!G929+[1]PEPP!G1067+[1]PEPP!G1206+[1]PEPP!G1345+[1]PEPP!G1484+[1]PEPP!G1624+[1]PEPP!G1766+[1]PEPP!G1908+[1]PEPP!G2049</f>
        <v>349585.91000000003</v>
      </c>
      <c r="H103" s="323">
        <f>[1]PEPP!H103+[1]PEPP!H240+[1]PEPP!H379+[1]PEPP!H517+[1]PEPP!H655+[1]PEPP!H792+[1]PEPP!H929+[1]PEPP!H1067+[1]PEPP!H1206+[1]PEPP!H1345+[1]PEPP!H1484+[1]PEPP!H1624+[1]PEPP!H1766+[1]PEPP!H1908+[1]PEPP!H2049</f>
        <v>349585.91000000003</v>
      </c>
      <c r="I103" s="323">
        <f>[1]PEPP!I103+[1]PEPP!I240+[1]PEPP!I379+[1]PEPP!I517+[1]PEPP!I655+[1]PEPP!I792+[1]PEPP!I929+[1]PEPP!I1067+[1]PEPP!I1206+[1]PEPP!I1345+[1]PEPP!I1484+[1]PEPP!I1624+[1]PEPP!I1766+[1]PEPP!I1908+[1]PEPP!I2049</f>
        <v>349585.91000000003</v>
      </c>
      <c r="J103" s="323">
        <f>[1]PEPP!J103+[1]PEPP!J240+[1]PEPP!J379+[1]PEPP!J517+[1]PEPP!J655+[1]PEPP!J792+[1]PEPP!J929+[1]PEPP!J1067+[1]PEPP!J1206+[1]PEPP!J1345+[1]PEPP!J1484+[1]PEPP!J1624+[1]PEPP!J1766+[1]PEPP!J1908+[1]PEPP!J2049</f>
        <v>349585.91000000003</v>
      </c>
      <c r="K103" s="323">
        <f>[1]PEPP!K103+[1]PEPP!K240+[1]PEPP!K379+[1]PEPP!K517+[1]PEPP!K655+[1]PEPP!K792+[1]PEPP!K929+[1]PEPP!K1067+[1]PEPP!K1206+[1]PEPP!K1345+[1]PEPP!K1484+[1]PEPP!K1624+[1]PEPP!K1766+[1]PEPP!K1908+[1]PEPP!K2049</f>
        <v>349585.91000000003</v>
      </c>
      <c r="L103" s="323">
        <f>[1]PEPP!L103+[1]PEPP!L240+[1]PEPP!L379+[1]PEPP!L517+[1]PEPP!L655+[1]PEPP!L792+[1]PEPP!L929+[1]PEPP!L1067+[1]PEPP!L1206+[1]PEPP!L1345+[1]PEPP!L1484+[1]PEPP!L1624+[1]PEPP!L1766+[1]PEPP!L1908+[1]PEPP!L2049</f>
        <v>349585.91000000003</v>
      </c>
      <c r="M103" s="323">
        <f>[1]PEPP!M103+[1]PEPP!M240+[1]PEPP!M379+[1]PEPP!M517+[1]PEPP!M655+[1]PEPP!M792+[1]PEPP!M929+[1]PEPP!M1067+[1]PEPP!M1206+[1]PEPP!M1345+[1]PEPP!M1484+[1]PEPP!M1624+[1]PEPP!M1766+[1]PEPP!M1908+[1]PEPP!M2049</f>
        <v>349585.91000000003</v>
      </c>
      <c r="N103" s="323">
        <f>[1]PEPP!N103+[1]PEPP!N240+[1]PEPP!N379+[1]PEPP!N517+[1]PEPP!N655+[1]PEPP!N792+[1]PEPP!N929+[1]PEPP!N1067+[1]PEPP!N1206+[1]PEPP!N1345+[1]PEPP!N1484+[1]PEPP!N1624+[1]PEPP!N1766+[1]PEPP!N1908+[1]PEPP!N2049</f>
        <v>349585.91000000003</v>
      </c>
      <c r="O103" s="323">
        <f>[1]PEPP!O103+[1]PEPP!O240+[1]PEPP!O379+[1]PEPP!O517+[1]PEPP!O655+[1]PEPP!O792+[1]PEPP!O929+[1]PEPP!O1067+[1]PEPP!O1206+[1]PEPP!O1345+[1]PEPP!O1484+[1]PEPP!O1624+[1]PEPP!O1766+[1]PEPP!O1908+[1]PEPP!O2049</f>
        <v>349585.91000000003</v>
      </c>
      <c r="P103" s="323">
        <f>[1]PEPP!P103+[1]PEPP!P240+[1]PEPP!P379+[1]PEPP!P517+[1]PEPP!P655+[1]PEPP!P792+[1]PEPP!P929+[1]PEPP!P1067+[1]PEPP!P1206+[1]PEPP!P1345+[1]PEPP!P1484+[1]PEPP!P1624+[1]PEPP!P1766+[1]PEPP!P1908+[1]PEPP!P2049</f>
        <v>349585.91000000003</v>
      </c>
      <c r="Q103" s="323">
        <f>[1]PEPP!Q103+[1]PEPP!Q240+[1]PEPP!Q379+[1]PEPP!Q517+[1]PEPP!Q655+[1]PEPP!Q792+[1]PEPP!Q929+[1]PEPP!Q1067+[1]PEPP!Q1206+[1]PEPP!Q1345+[1]PEPP!Q1484+[1]PEPP!Q1624+[1]PEPP!Q1766+[1]PEPP!Q1908+[1]PEPP!Q2049</f>
        <v>60639.91</v>
      </c>
      <c r="R103" s="54"/>
      <c r="S103" s="54"/>
      <c r="T103" s="54">
        <f t="shared" si="7"/>
        <v>3906084.9200000013</v>
      </c>
    </row>
    <row r="104" spans="1:20" ht="23.1" customHeight="1" x14ac:dyDescent="0.2">
      <c r="A104" s="338">
        <v>4400</v>
      </c>
      <c r="B104" s="356">
        <v>443</v>
      </c>
      <c r="C104" s="326">
        <v>44301</v>
      </c>
      <c r="D104" s="328" t="s">
        <v>572</v>
      </c>
      <c r="E104" s="322">
        <f t="shared" si="8"/>
        <v>0</v>
      </c>
      <c r="F104" s="323">
        <f>[1]PEPP!F104+[1]PEPP!F241+[1]PEPP!F380+[1]PEPP!F518+[1]PEPP!F656+[1]PEPP!F793+[1]PEPP!F930+[1]PEPP!F1068+[1]PEPP!F1207+[1]PEPP!F1346+[1]PEPP!F1485+[1]PEPP!F1625+[1]PEPP!F1767+[1]PEPP!F1909+[1]PEPP!F2050</f>
        <v>0</v>
      </c>
      <c r="G104" s="323">
        <f>[1]PEPP!G104+[1]PEPP!G241+[1]PEPP!G380+[1]PEPP!G518+[1]PEPP!G656+[1]PEPP!G793+[1]PEPP!G930+[1]PEPP!G1068+[1]PEPP!G1207+[1]PEPP!G1346+[1]PEPP!G1485+[1]PEPP!G1625+[1]PEPP!G1767+[1]PEPP!G1909+[1]PEPP!G2050</f>
        <v>0</v>
      </c>
      <c r="H104" s="323">
        <f>[1]PEPP!H104+[1]PEPP!H241+[1]PEPP!H380+[1]PEPP!H518+[1]PEPP!H656+[1]PEPP!H793+[1]PEPP!H930+[1]PEPP!H1068+[1]PEPP!H1207+[1]PEPP!H1346+[1]PEPP!H1485+[1]PEPP!H1625+[1]PEPP!H1767+[1]PEPP!H1909+[1]PEPP!H2050</f>
        <v>0</v>
      </c>
      <c r="I104" s="323">
        <f>[1]PEPP!I104+[1]PEPP!I241+[1]PEPP!I380+[1]PEPP!I518+[1]PEPP!I656+[1]PEPP!I793+[1]PEPP!I930+[1]PEPP!I1068+[1]PEPP!I1207+[1]PEPP!I1346+[1]PEPP!I1485+[1]PEPP!I1625+[1]PEPP!I1767+[1]PEPP!I1909+[1]PEPP!I2050</f>
        <v>0</v>
      </c>
      <c r="J104" s="323">
        <f>[1]PEPP!J104+[1]PEPP!J241+[1]PEPP!J380+[1]PEPP!J518+[1]PEPP!J656+[1]PEPP!J793+[1]PEPP!J930+[1]PEPP!J1068+[1]PEPP!J1207+[1]PEPP!J1346+[1]PEPP!J1485+[1]PEPP!J1625+[1]PEPP!J1767+[1]PEPP!J1909+[1]PEPP!J2050</f>
        <v>0</v>
      </c>
      <c r="K104" s="323">
        <f>[1]PEPP!K104+[1]PEPP!K241+[1]PEPP!K380+[1]PEPP!K518+[1]PEPP!K656+[1]PEPP!K793+[1]PEPP!K930+[1]PEPP!K1068+[1]PEPP!K1207+[1]PEPP!K1346+[1]PEPP!K1485+[1]PEPP!K1625+[1]PEPP!K1767+[1]PEPP!K1909+[1]PEPP!K2050</f>
        <v>0</v>
      </c>
      <c r="L104" s="323">
        <f>[1]PEPP!L104+[1]PEPP!L241+[1]PEPP!L380+[1]PEPP!L518+[1]PEPP!L656+[1]PEPP!L793+[1]PEPP!L930+[1]PEPP!L1068+[1]PEPP!L1207+[1]PEPP!L1346+[1]PEPP!L1485+[1]PEPP!L1625+[1]PEPP!L1767+[1]PEPP!L1909+[1]PEPP!L2050</f>
        <v>0</v>
      </c>
      <c r="M104" s="323">
        <f>[1]PEPP!M104+[1]PEPP!M241+[1]PEPP!M380+[1]PEPP!M518+[1]PEPP!M656+[1]PEPP!M793+[1]PEPP!M930+[1]PEPP!M1068+[1]PEPP!M1207+[1]PEPP!M1346+[1]PEPP!M1485+[1]PEPP!M1625+[1]PEPP!M1767+[1]PEPP!M1909+[1]PEPP!M2050</f>
        <v>0</v>
      </c>
      <c r="N104" s="323">
        <f>[1]PEPP!N104+[1]PEPP!N241+[1]PEPP!N380+[1]PEPP!N518+[1]PEPP!N656+[1]PEPP!N793+[1]PEPP!N930+[1]PEPP!N1068+[1]PEPP!N1207+[1]PEPP!N1346+[1]PEPP!N1485+[1]PEPP!N1625+[1]PEPP!N1767+[1]PEPP!N1909+[1]PEPP!N2050</f>
        <v>0</v>
      </c>
      <c r="O104" s="323">
        <f>[1]PEPP!O104+[1]PEPP!O241+[1]PEPP!O380+[1]PEPP!O518+[1]PEPP!O656+[1]PEPP!O793+[1]PEPP!O930+[1]PEPP!O1068+[1]PEPP!O1207+[1]PEPP!O1346+[1]PEPP!O1485+[1]PEPP!O1625+[1]PEPP!O1767+[1]PEPP!O1909+[1]PEPP!O2050</f>
        <v>0</v>
      </c>
      <c r="P104" s="323">
        <f>[1]PEPP!P104+[1]PEPP!P241+[1]PEPP!P380+[1]PEPP!P518+[1]PEPP!P656+[1]PEPP!P793+[1]PEPP!P930+[1]PEPP!P1068+[1]PEPP!P1207+[1]PEPP!P1346+[1]PEPP!P1485+[1]PEPP!P1625+[1]PEPP!P1767+[1]PEPP!P1909+[1]PEPP!P2050</f>
        <v>0</v>
      </c>
      <c r="Q104" s="323">
        <f>[1]PEPP!Q104+[1]PEPP!Q241+[1]PEPP!Q380+[1]PEPP!Q518+[1]PEPP!Q656+[1]PEPP!Q793+[1]PEPP!Q930+[1]PEPP!Q1068+[1]PEPP!Q1207+[1]PEPP!Q1346+[1]PEPP!Q1485+[1]PEPP!Q1625+[1]PEPP!Q1767+[1]PEPP!Q1909+[1]PEPP!Q2050</f>
        <v>0</v>
      </c>
      <c r="R104" s="54"/>
      <c r="S104" s="54"/>
      <c r="T104" s="54">
        <f t="shared" si="7"/>
        <v>0</v>
      </c>
    </row>
    <row r="105" spans="1:20" ht="23.1" customHeight="1" x14ac:dyDescent="0.2">
      <c r="A105" s="338">
        <v>4400</v>
      </c>
      <c r="B105" s="356">
        <v>448</v>
      </c>
      <c r="C105" s="326">
        <v>44801</v>
      </c>
      <c r="D105" s="328" t="s">
        <v>573</v>
      </c>
      <c r="E105" s="322">
        <f t="shared" si="8"/>
        <v>0</v>
      </c>
      <c r="F105" s="323">
        <f>[1]PEPP!F105+[1]PEPP!F242+[1]PEPP!F381+[1]PEPP!F519+[1]PEPP!F657+[1]PEPP!F794+[1]PEPP!F931+[1]PEPP!F1069+[1]PEPP!F1208+[1]PEPP!F1347+[1]PEPP!F1486+[1]PEPP!F1626+[1]PEPP!F1768+[1]PEPP!F1910+[1]PEPP!F2051</f>
        <v>0</v>
      </c>
      <c r="G105" s="323">
        <f>[1]PEPP!G105+[1]PEPP!G242+[1]PEPP!G381+[1]PEPP!G519+[1]PEPP!G657+[1]PEPP!G794+[1]PEPP!G931+[1]PEPP!G1069+[1]PEPP!G1208+[1]PEPP!G1347+[1]PEPP!G1486+[1]PEPP!G1626+[1]PEPP!G1768+[1]PEPP!G1910+[1]PEPP!G2051</f>
        <v>0</v>
      </c>
      <c r="H105" s="323">
        <f>[1]PEPP!H105+[1]PEPP!H242+[1]PEPP!H381+[1]PEPP!H519+[1]PEPP!H657+[1]PEPP!H794+[1]PEPP!H931+[1]PEPP!H1069+[1]PEPP!H1208+[1]PEPP!H1347+[1]PEPP!H1486+[1]PEPP!H1626+[1]PEPP!H1768+[1]PEPP!H1910+[1]PEPP!H2051</f>
        <v>0</v>
      </c>
      <c r="I105" s="323">
        <f>[1]PEPP!I105+[1]PEPP!I242+[1]PEPP!I381+[1]PEPP!I519+[1]PEPP!I657+[1]PEPP!I794+[1]PEPP!I931+[1]PEPP!I1069+[1]PEPP!I1208+[1]PEPP!I1347+[1]PEPP!I1486+[1]PEPP!I1626+[1]PEPP!I1768+[1]PEPP!I1910+[1]PEPP!I2051</f>
        <v>0</v>
      </c>
      <c r="J105" s="323">
        <f>[1]PEPP!J105+[1]PEPP!J242+[1]PEPP!J381+[1]PEPP!J519+[1]PEPP!J657+[1]PEPP!J794+[1]PEPP!J931+[1]PEPP!J1069+[1]PEPP!J1208+[1]PEPP!J1347+[1]PEPP!J1486+[1]PEPP!J1626+[1]PEPP!J1768+[1]PEPP!J1910+[1]PEPP!J2051</f>
        <v>0</v>
      </c>
      <c r="K105" s="323">
        <f>[1]PEPP!K105+[1]PEPP!K242+[1]PEPP!K381+[1]PEPP!K519+[1]PEPP!K657+[1]PEPP!K794+[1]PEPP!K931+[1]PEPP!K1069+[1]PEPP!K1208+[1]PEPP!K1347+[1]PEPP!K1486+[1]PEPP!K1626+[1]PEPP!K1768+[1]PEPP!K1910+[1]PEPP!K2051</f>
        <v>0</v>
      </c>
      <c r="L105" s="323">
        <f>[1]PEPP!L105+[1]PEPP!L242+[1]PEPP!L381+[1]PEPP!L519+[1]PEPP!L657+[1]PEPP!L794+[1]PEPP!L931+[1]PEPP!L1069+[1]PEPP!L1208+[1]PEPP!L1347+[1]PEPP!L1486+[1]PEPP!L1626+[1]PEPP!L1768+[1]PEPP!L1910+[1]PEPP!L2051</f>
        <v>0</v>
      </c>
      <c r="M105" s="323">
        <f>[1]PEPP!M105+[1]PEPP!M242+[1]PEPP!M381+[1]PEPP!M519+[1]PEPP!M657+[1]PEPP!M794+[1]PEPP!M931+[1]PEPP!M1069+[1]PEPP!M1208+[1]PEPP!M1347+[1]PEPP!M1486+[1]PEPP!M1626+[1]PEPP!M1768+[1]PEPP!M1910+[1]PEPP!M2051</f>
        <v>0</v>
      </c>
      <c r="N105" s="323">
        <f>[1]PEPP!N105+[1]PEPP!N242+[1]PEPP!N381+[1]PEPP!N519+[1]PEPP!N657+[1]PEPP!N794+[1]PEPP!N931+[1]PEPP!N1069+[1]PEPP!N1208+[1]PEPP!N1347+[1]PEPP!N1486+[1]PEPP!N1626+[1]PEPP!N1768+[1]PEPP!N1910+[1]PEPP!N2051</f>
        <v>0</v>
      </c>
      <c r="O105" s="323">
        <f>[1]PEPP!O105+[1]PEPP!O242+[1]PEPP!O381+[1]PEPP!O519+[1]PEPP!O657+[1]PEPP!O794+[1]PEPP!O931+[1]PEPP!O1069+[1]PEPP!O1208+[1]PEPP!O1347+[1]PEPP!O1486+[1]PEPP!O1626+[1]PEPP!O1768+[1]PEPP!O1910+[1]PEPP!O2051</f>
        <v>0</v>
      </c>
      <c r="P105" s="323">
        <f>[1]PEPP!P105+[1]PEPP!P242+[1]PEPP!P381+[1]PEPP!P519+[1]PEPP!P657+[1]PEPP!P794+[1]PEPP!P931+[1]PEPP!P1069+[1]PEPP!P1208+[1]PEPP!P1347+[1]PEPP!P1486+[1]PEPP!P1626+[1]PEPP!P1768+[1]PEPP!P1910+[1]PEPP!P2051</f>
        <v>0</v>
      </c>
      <c r="Q105" s="323">
        <f>[1]PEPP!Q105+[1]PEPP!Q242+[1]PEPP!Q381+[1]PEPP!Q519+[1]PEPP!Q657+[1]PEPP!Q794+[1]PEPP!Q931+[1]PEPP!Q1069+[1]PEPP!Q1208+[1]PEPP!Q1347+[1]PEPP!Q1486+[1]PEPP!Q1626+[1]PEPP!Q1768+[1]PEPP!Q1910+[1]PEPP!Q2051</f>
        <v>0</v>
      </c>
      <c r="R105" s="54"/>
      <c r="S105" s="54"/>
      <c r="T105" s="54">
        <f t="shared" si="7"/>
        <v>0</v>
      </c>
    </row>
    <row r="106" spans="1:20" ht="23.1" customHeight="1" thickBot="1" x14ac:dyDescent="0.25">
      <c r="A106" s="343">
        <v>4800</v>
      </c>
      <c r="B106" s="357">
        <v>481</v>
      </c>
      <c r="C106" s="332">
        <v>48101</v>
      </c>
      <c r="D106" s="333" t="s">
        <v>574</v>
      </c>
      <c r="E106" s="322">
        <f t="shared" si="8"/>
        <v>0</v>
      </c>
      <c r="F106" s="323">
        <f>[1]PEPP!F106+[1]PEPP!F243+[1]PEPP!F382+[1]PEPP!F520+[1]PEPP!F658+[1]PEPP!F795+[1]PEPP!F932+[1]PEPP!F1070+[1]PEPP!F1209+[1]PEPP!F1348+[1]PEPP!F1487+[1]PEPP!F1627+[1]PEPP!F1769+[1]PEPP!F1911+[1]PEPP!F2052</f>
        <v>0</v>
      </c>
      <c r="G106" s="323">
        <f>[1]PEPP!G106+[1]PEPP!G243+[1]PEPP!G382+[1]PEPP!G520+[1]PEPP!G658+[1]PEPP!G795+[1]PEPP!G932+[1]PEPP!G1070+[1]PEPP!G1209+[1]PEPP!G1348+[1]PEPP!G1487+[1]PEPP!G1627+[1]PEPP!G1769+[1]PEPP!G1911+[1]PEPP!G2052</f>
        <v>0</v>
      </c>
      <c r="H106" s="323">
        <f>[1]PEPP!H106+[1]PEPP!H243+[1]PEPP!H382+[1]PEPP!H520+[1]PEPP!H658+[1]PEPP!H795+[1]PEPP!H932+[1]PEPP!H1070+[1]PEPP!H1209+[1]PEPP!H1348+[1]PEPP!H1487+[1]PEPP!H1627+[1]PEPP!H1769+[1]PEPP!H1911+[1]PEPP!H2052</f>
        <v>0</v>
      </c>
      <c r="I106" s="323">
        <f>[1]PEPP!I106+[1]PEPP!I243+[1]PEPP!I382+[1]PEPP!I520+[1]PEPP!I658+[1]PEPP!I795+[1]PEPP!I932+[1]PEPP!I1070+[1]PEPP!I1209+[1]PEPP!I1348+[1]PEPP!I1487+[1]PEPP!I1627+[1]PEPP!I1769+[1]PEPP!I1911+[1]PEPP!I2052</f>
        <v>0</v>
      </c>
      <c r="J106" s="323">
        <f>[1]PEPP!J106+[1]PEPP!J243+[1]PEPP!J382+[1]PEPP!J520+[1]PEPP!J658+[1]PEPP!J795+[1]PEPP!J932+[1]PEPP!J1070+[1]PEPP!J1209+[1]PEPP!J1348+[1]PEPP!J1487+[1]PEPP!J1627+[1]PEPP!J1769+[1]PEPP!J1911+[1]PEPP!J2052</f>
        <v>0</v>
      </c>
      <c r="K106" s="323">
        <f>[1]PEPP!K106+[1]PEPP!K243+[1]PEPP!K382+[1]PEPP!K520+[1]PEPP!K658+[1]PEPP!K795+[1]PEPP!K932+[1]PEPP!K1070+[1]PEPP!K1209+[1]PEPP!K1348+[1]PEPP!K1487+[1]PEPP!K1627+[1]PEPP!K1769+[1]PEPP!K1911+[1]PEPP!K2052</f>
        <v>0</v>
      </c>
      <c r="L106" s="323">
        <f>[1]PEPP!L106+[1]PEPP!L243+[1]PEPP!L382+[1]PEPP!L520+[1]PEPP!L658+[1]PEPP!L795+[1]PEPP!L932+[1]PEPP!L1070+[1]PEPP!L1209+[1]PEPP!L1348+[1]PEPP!L1487+[1]PEPP!L1627+[1]PEPP!L1769+[1]PEPP!L1911+[1]PEPP!L2052</f>
        <v>0</v>
      </c>
      <c r="M106" s="323">
        <f>[1]PEPP!M106+[1]PEPP!M243+[1]PEPP!M382+[1]PEPP!M520+[1]PEPP!M658+[1]PEPP!M795+[1]PEPP!M932+[1]PEPP!M1070+[1]PEPP!M1209+[1]PEPP!M1348+[1]PEPP!M1487+[1]PEPP!M1627+[1]PEPP!M1769+[1]PEPP!M1911+[1]PEPP!M2052</f>
        <v>0</v>
      </c>
      <c r="N106" s="323">
        <f>[1]PEPP!N106+[1]PEPP!N243+[1]PEPP!N382+[1]PEPP!N520+[1]PEPP!N658+[1]PEPP!N795+[1]PEPP!N932+[1]PEPP!N1070+[1]PEPP!N1209+[1]PEPP!N1348+[1]PEPP!N1487+[1]PEPP!N1627+[1]PEPP!N1769+[1]PEPP!N1911+[1]PEPP!N2052</f>
        <v>0</v>
      </c>
      <c r="O106" s="323">
        <f>[1]PEPP!O106+[1]PEPP!O243+[1]PEPP!O382+[1]PEPP!O520+[1]PEPP!O658+[1]PEPP!O795+[1]PEPP!O932+[1]PEPP!O1070+[1]PEPP!O1209+[1]PEPP!O1348+[1]PEPP!O1487+[1]PEPP!O1627+[1]PEPP!O1769+[1]PEPP!O1911+[1]PEPP!O2052</f>
        <v>0</v>
      </c>
      <c r="P106" s="323">
        <f>[1]PEPP!P106+[1]PEPP!P243+[1]PEPP!P382+[1]PEPP!P520+[1]PEPP!P658+[1]PEPP!P795+[1]PEPP!P932+[1]PEPP!P1070+[1]PEPP!P1209+[1]PEPP!P1348+[1]PEPP!P1487+[1]PEPP!P1627+[1]PEPP!P1769+[1]PEPP!P1911+[1]PEPP!P2052</f>
        <v>0</v>
      </c>
      <c r="Q106" s="323">
        <f>[1]PEPP!Q106+[1]PEPP!Q243+[1]PEPP!Q382+[1]PEPP!Q520+[1]PEPP!Q658+[1]PEPP!Q795+[1]PEPP!Q932+[1]PEPP!Q1070+[1]PEPP!Q1209+[1]PEPP!Q1348+[1]PEPP!Q1487+[1]PEPP!Q1627+[1]PEPP!Q1769+[1]PEPP!Q1911+[1]PEPP!Q2052</f>
        <v>0</v>
      </c>
      <c r="R106" s="54"/>
      <c r="S106" s="54"/>
      <c r="T106" s="54">
        <f t="shared" si="7"/>
        <v>0</v>
      </c>
    </row>
    <row r="107" spans="1:20" ht="23.1" customHeight="1" thickBot="1" x14ac:dyDescent="0.25">
      <c r="A107" s="569">
        <v>5000</v>
      </c>
      <c r="B107" s="570"/>
      <c r="C107" s="571"/>
      <c r="D107" s="358" t="s">
        <v>575</v>
      </c>
      <c r="E107" s="337">
        <f>SUM(E108:E115)</f>
        <v>0</v>
      </c>
      <c r="F107" s="337">
        <f>[1]PEPP!F107+[1]PEPP!F244+[1]PEPP!F383+[1]PEPP!F521+[1]PEPP!F659+[1]PEPP!F796+[1]PEPP!F933+[1]PEPP!F1071+[1]PEPP!F1210+[1]PEPP!F1349+[1]PEPP!F1488+[1]PEPP!F1628+[1]PEPP!F1770+[1]PEPP!F1912+[1]PEPP!F2053</f>
        <v>0</v>
      </c>
      <c r="G107" s="337">
        <f>[1]PEPP!G107+[1]PEPP!G244+[1]PEPP!G383+[1]PEPP!G521+[1]PEPP!G659+[1]PEPP!G796+[1]PEPP!G933+[1]PEPP!G1071+[1]PEPP!G1210+[1]PEPP!G1349+[1]PEPP!G1488+[1]PEPP!G1628+[1]PEPP!G1770+[1]PEPP!G1912+[1]PEPP!G2053</f>
        <v>0</v>
      </c>
      <c r="H107" s="337">
        <f>[1]PEPP!H107+[1]PEPP!H244+[1]PEPP!H383+[1]PEPP!H521+[1]PEPP!H659+[1]PEPP!H796+[1]PEPP!H933+[1]PEPP!H1071+[1]PEPP!H1210+[1]PEPP!H1349+[1]PEPP!H1488+[1]PEPP!H1628+[1]PEPP!H1770+[1]PEPP!H1912+[1]PEPP!H2053</f>
        <v>0</v>
      </c>
      <c r="I107" s="337">
        <f>[1]PEPP!I107+[1]PEPP!I244+[1]PEPP!I383+[1]PEPP!I521+[1]PEPP!I659+[1]PEPP!I796+[1]PEPP!I933+[1]PEPP!I1071+[1]PEPP!I1210+[1]PEPP!I1349+[1]PEPP!I1488+[1]PEPP!I1628+[1]PEPP!I1770+[1]PEPP!I1912+[1]PEPP!I2053</f>
        <v>0</v>
      </c>
      <c r="J107" s="337">
        <f>[1]PEPP!J107+[1]PEPP!J244+[1]PEPP!J383+[1]PEPP!J521+[1]PEPP!J659+[1]PEPP!J796+[1]PEPP!J933+[1]PEPP!J1071+[1]PEPP!J1210+[1]PEPP!J1349+[1]PEPP!J1488+[1]PEPP!J1628+[1]PEPP!J1770+[1]PEPP!J1912+[1]PEPP!J2053</f>
        <v>0</v>
      </c>
      <c r="K107" s="337">
        <f>[1]PEPP!K107+[1]PEPP!K244+[1]PEPP!K383+[1]PEPP!K521+[1]PEPP!K659+[1]PEPP!K796+[1]PEPP!K933+[1]PEPP!K1071+[1]PEPP!K1210+[1]PEPP!K1349+[1]PEPP!K1488+[1]PEPP!K1628+[1]PEPP!K1770+[1]PEPP!K1912+[1]PEPP!K2053</f>
        <v>0</v>
      </c>
      <c r="L107" s="337">
        <f>[1]PEPP!L107+[1]PEPP!L244+[1]PEPP!L383+[1]PEPP!L521+[1]PEPP!L659+[1]PEPP!L796+[1]PEPP!L933+[1]PEPP!L1071+[1]PEPP!L1210+[1]PEPP!L1349+[1]PEPP!L1488+[1]PEPP!L1628+[1]PEPP!L1770+[1]PEPP!L1912+[1]PEPP!L2053</f>
        <v>0</v>
      </c>
      <c r="M107" s="337">
        <f>[1]PEPP!M107+[1]PEPP!M244+[1]PEPP!M383+[1]PEPP!M521+[1]PEPP!M659+[1]PEPP!M796+[1]PEPP!M933+[1]PEPP!M1071+[1]PEPP!M1210+[1]PEPP!M1349+[1]PEPP!M1488+[1]PEPP!M1628+[1]PEPP!M1770+[1]PEPP!M1912+[1]PEPP!M2053</f>
        <v>0</v>
      </c>
      <c r="N107" s="337">
        <f>[1]PEPP!N107+[1]PEPP!N244+[1]PEPP!N383+[1]PEPP!N521+[1]PEPP!N659+[1]PEPP!N796+[1]PEPP!N933+[1]PEPP!N1071+[1]PEPP!N1210+[1]PEPP!N1349+[1]PEPP!N1488+[1]PEPP!N1628+[1]PEPP!N1770+[1]PEPP!N1912+[1]PEPP!N2053</f>
        <v>0</v>
      </c>
      <c r="O107" s="337">
        <f>[1]PEPP!O107+[1]PEPP!O244+[1]PEPP!O383+[1]PEPP!O521+[1]PEPP!O659+[1]PEPP!O796+[1]PEPP!O933+[1]PEPP!O1071+[1]PEPP!O1210+[1]PEPP!O1349+[1]PEPP!O1488+[1]PEPP!O1628+[1]PEPP!O1770+[1]PEPP!O1912+[1]PEPP!O2053</f>
        <v>0</v>
      </c>
      <c r="P107" s="337">
        <f>[1]PEPP!P107+[1]PEPP!P244+[1]PEPP!P383+[1]PEPP!P521+[1]PEPP!P659+[1]PEPP!P796+[1]PEPP!P933+[1]PEPP!P1071+[1]PEPP!P1210+[1]PEPP!P1349+[1]PEPP!P1488+[1]PEPP!P1628+[1]PEPP!P1770+[1]PEPP!P1912+[1]PEPP!P2053</f>
        <v>0</v>
      </c>
      <c r="Q107" s="337">
        <f>[1]PEPP!Q107+[1]PEPP!Q244+[1]PEPP!Q383+[1]PEPP!Q521+[1]PEPP!Q659+[1]PEPP!Q796+[1]PEPP!Q933+[1]PEPP!Q1071+[1]PEPP!Q1210+[1]PEPP!Q1349+[1]PEPP!Q1488+[1]PEPP!Q1628+[1]PEPP!Q1770+[1]PEPP!Q1912+[1]PEPP!Q2053</f>
        <v>0</v>
      </c>
      <c r="R107" s="54"/>
      <c r="S107" s="54"/>
    </row>
    <row r="108" spans="1:20" ht="23.1" customHeight="1" x14ac:dyDescent="0.2">
      <c r="A108" s="339">
        <v>5100</v>
      </c>
      <c r="B108" s="338">
        <v>511</v>
      </c>
      <c r="C108" s="359">
        <v>51101</v>
      </c>
      <c r="D108" s="360" t="s">
        <v>576</v>
      </c>
      <c r="E108" s="361">
        <f t="shared" si="6"/>
        <v>0</v>
      </c>
      <c r="F108" s="322">
        <f>[1]PEPP!F108+[1]PEPP!F245+[1]PEPP!F384+[1]PEPP!F522+[1]PEPP!F660+[1]PEPP!F797+[1]PEPP!F934+[1]PEPP!F1072+[1]PEPP!F1211+[1]PEPP!F1350+[1]PEPP!F1489+[1]PEPP!F1629+[1]PEPP!F1771+[1]PEPP!F1913+[1]PEPP!F2054</f>
        <v>0</v>
      </c>
      <c r="G108" s="323">
        <f>[1]PEPP!G108+[1]PEPP!G245+[1]PEPP!G384+[1]PEPP!G522+[1]PEPP!G660+[1]PEPP!G797+[1]PEPP!G934+[1]PEPP!G1072+[1]PEPP!G1211+[1]PEPP!G1350+[1]PEPP!G1489+[1]PEPP!G1629+[1]PEPP!G1771+[1]PEPP!G1913+[1]PEPP!G2054</f>
        <v>0</v>
      </c>
      <c r="H108" s="323">
        <f>[1]PEPP!H108+[1]PEPP!H245+[1]PEPP!H384+[1]PEPP!H522+[1]PEPP!H660+[1]PEPP!H797+[1]PEPP!H934+[1]PEPP!H1072+[1]PEPP!H1211+[1]PEPP!H1350+[1]PEPP!H1489+[1]PEPP!H1629+[1]PEPP!H1771+[1]PEPP!H1913+[1]PEPP!H2054</f>
        <v>0</v>
      </c>
      <c r="I108" s="323">
        <f>[1]PEPP!I108+[1]PEPP!I245+[1]PEPP!I384+[1]PEPP!I522+[1]PEPP!I660+[1]PEPP!I797+[1]PEPP!I934+[1]PEPP!I1072+[1]PEPP!I1211+[1]PEPP!I1350+[1]PEPP!I1489+[1]PEPP!I1629+[1]PEPP!I1771+[1]PEPP!I1913+[1]PEPP!I2054</f>
        <v>0</v>
      </c>
      <c r="J108" s="323">
        <f>[1]PEPP!J108+[1]PEPP!J245+[1]PEPP!J384+[1]PEPP!J522+[1]PEPP!J660+[1]PEPP!J797+[1]PEPP!J934+[1]PEPP!J1072+[1]PEPP!J1211+[1]PEPP!J1350+[1]PEPP!J1489+[1]PEPP!J1629+[1]PEPP!J1771+[1]PEPP!J1913+[1]PEPP!J2054</f>
        <v>0</v>
      </c>
      <c r="K108" s="323">
        <f>[1]PEPP!K108+[1]PEPP!K245+[1]PEPP!K384+[1]PEPP!K522+[1]PEPP!K660+[1]PEPP!K797+[1]PEPP!K934+[1]PEPP!K1072+[1]PEPP!K1211+[1]PEPP!K1350+[1]PEPP!K1489+[1]PEPP!K1629+[1]PEPP!K1771+[1]PEPP!K1913+[1]PEPP!K2054</f>
        <v>0</v>
      </c>
      <c r="L108" s="323">
        <f>[1]PEPP!L108+[1]PEPP!L245+[1]PEPP!L384+[1]PEPP!L522+[1]PEPP!L660+[1]PEPP!L797+[1]PEPP!L934+[1]PEPP!L1072+[1]PEPP!L1211+[1]PEPP!L1350+[1]PEPP!L1489+[1]PEPP!L1629+[1]PEPP!L1771+[1]PEPP!L1913+[1]PEPP!L2054</f>
        <v>0</v>
      </c>
      <c r="M108" s="323">
        <f>[1]PEPP!M108+[1]PEPP!M245+[1]PEPP!M384+[1]PEPP!M522+[1]PEPP!M660+[1]PEPP!M797+[1]PEPP!M934+[1]PEPP!M1072+[1]PEPP!M1211+[1]PEPP!M1350+[1]PEPP!M1489+[1]PEPP!M1629+[1]PEPP!M1771+[1]PEPP!M1913+[1]PEPP!M2054</f>
        <v>0</v>
      </c>
      <c r="N108" s="323">
        <f>[1]PEPP!N108+[1]PEPP!N245+[1]PEPP!N384+[1]PEPP!N522+[1]PEPP!N660+[1]PEPP!N797+[1]PEPP!N934+[1]PEPP!N1072+[1]PEPP!N1211+[1]PEPP!N1350+[1]PEPP!N1489+[1]PEPP!N1629+[1]PEPP!N1771+[1]PEPP!N1913+[1]PEPP!N2054</f>
        <v>0</v>
      </c>
      <c r="O108" s="323">
        <f>[1]PEPP!O108+[1]PEPP!O245+[1]PEPP!O384+[1]PEPP!O522+[1]PEPP!O660+[1]PEPP!O797+[1]PEPP!O934+[1]PEPP!O1072+[1]PEPP!O1211+[1]PEPP!O1350+[1]PEPP!O1489+[1]PEPP!O1629+[1]PEPP!O1771+[1]PEPP!O1913+[1]PEPP!O2054</f>
        <v>0</v>
      </c>
      <c r="P108" s="323">
        <f>[1]PEPP!P108+[1]PEPP!P245+[1]PEPP!P384+[1]PEPP!P522+[1]PEPP!P660+[1]PEPP!P797+[1]PEPP!P934+[1]PEPP!P1072+[1]PEPP!P1211+[1]PEPP!P1350+[1]PEPP!P1489+[1]PEPP!P1629+[1]PEPP!P1771+[1]PEPP!P1913+[1]PEPP!P2054</f>
        <v>0</v>
      </c>
      <c r="Q108" s="323">
        <f>[1]PEPP!Q108+[1]PEPP!Q245+[1]PEPP!Q384+[1]PEPP!Q522+[1]PEPP!Q660+[1]PEPP!Q797+[1]PEPP!Q934+[1]PEPP!Q1072+[1]PEPP!Q1211+[1]PEPP!Q1350+[1]PEPP!Q1489+[1]PEPP!Q1629+[1]PEPP!Q1771+[1]PEPP!Q1913+[1]PEPP!Q2054</f>
        <v>0</v>
      </c>
      <c r="R108" s="54"/>
      <c r="S108" s="54"/>
    </row>
    <row r="109" spans="1:20" ht="23.1" customHeight="1" x14ac:dyDescent="0.2">
      <c r="A109" s="339">
        <v>5100</v>
      </c>
      <c r="B109" s="338">
        <v>515</v>
      </c>
      <c r="C109" s="362">
        <v>51501</v>
      </c>
      <c r="D109" s="363" t="s">
        <v>577</v>
      </c>
      <c r="E109" s="364">
        <f t="shared" si="6"/>
        <v>0</v>
      </c>
      <c r="F109" s="323">
        <f>[1]PEPP!F109+[1]PEPP!F246+[1]PEPP!F385+[1]PEPP!F523+[1]PEPP!F661+[1]PEPP!F798+[1]PEPP!F935+[1]PEPP!F1073+[1]PEPP!F1212+[1]PEPP!F1351+[1]PEPP!F1490+[1]PEPP!F1630+[1]PEPP!F1772+[1]PEPP!F1914+[1]PEPP!F2055</f>
        <v>0</v>
      </c>
      <c r="G109" s="323">
        <f>[1]PEPP!G109+[1]PEPP!G246+[1]PEPP!G385+[1]PEPP!G523+[1]PEPP!G661+[1]PEPP!G798+[1]PEPP!G935+[1]PEPP!G1073+[1]PEPP!G1212+[1]PEPP!G1351+[1]PEPP!G1490+[1]PEPP!G1630+[1]PEPP!G1772+[1]PEPP!G1914+[1]PEPP!G2055</f>
        <v>0</v>
      </c>
      <c r="H109" s="323">
        <f>[1]PEPP!H109+[1]PEPP!H246+[1]PEPP!H385+[1]PEPP!H523+[1]PEPP!H661+[1]PEPP!H798+[1]PEPP!H935+[1]PEPP!H1073+[1]PEPP!H1212+[1]PEPP!H1351+[1]PEPP!H1490+[1]PEPP!H1630+[1]PEPP!H1772+[1]PEPP!H1914+[1]PEPP!H2055</f>
        <v>0</v>
      </c>
      <c r="I109" s="323">
        <f>[1]PEPP!I109+[1]PEPP!I246+[1]PEPP!I385+[1]PEPP!I523+[1]PEPP!I661+[1]PEPP!I798+[1]PEPP!I935+[1]PEPP!I1073+[1]PEPP!I1212+[1]PEPP!I1351+[1]PEPP!I1490+[1]PEPP!I1630+[1]PEPP!I1772+[1]PEPP!I1914+[1]PEPP!I2055</f>
        <v>0</v>
      </c>
      <c r="J109" s="323">
        <f>[1]PEPP!J109+[1]PEPP!J246+[1]PEPP!J385+[1]PEPP!J523+[1]PEPP!J661+[1]PEPP!J798+[1]PEPP!J935+[1]PEPP!J1073+[1]PEPP!J1212+[1]PEPP!J1351+[1]PEPP!J1490+[1]PEPP!J1630+[1]PEPP!J1772+[1]PEPP!J1914+[1]PEPP!J2055</f>
        <v>0</v>
      </c>
      <c r="K109" s="323">
        <f>[1]PEPP!K109+[1]PEPP!K246+[1]PEPP!K385+[1]PEPP!K523+[1]PEPP!K661+[1]PEPP!K798+[1]PEPP!K935+[1]PEPP!K1073+[1]PEPP!K1212+[1]PEPP!K1351+[1]PEPP!K1490+[1]PEPP!K1630+[1]PEPP!K1772+[1]PEPP!K1914+[1]PEPP!K2055</f>
        <v>0</v>
      </c>
      <c r="L109" s="323">
        <f>[1]PEPP!L109+[1]PEPP!L246+[1]PEPP!L385+[1]PEPP!L523+[1]PEPP!L661+[1]PEPP!L798+[1]PEPP!L935+[1]PEPP!L1073+[1]PEPP!L1212+[1]PEPP!L1351+[1]PEPP!L1490+[1]PEPP!L1630+[1]PEPP!L1772+[1]PEPP!L1914+[1]PEPP!L2055</f>
        <v>0</v>
      </c>
      <c r="M109" s="323">
        <f>[1]PEPP!M109+[1]PEPP!M246+[1]PEPP!M385+[1]PEPP!M523+[1]PEPP!M661+[1]PEPP!M798+[1]PEPP!M935+[1]PEPP!M1073+[1]PEPP!M1212+[1]PEPP!M1351+[1]PEPP!M1490+[1]PEPP!M1630+[1]PEPP!M1772+[1]PEPP!M1914+[1]PEPP!M2055</f>
        <v>0</v>
      </c>
      <c r="N109" s="323">
        <f>[1]PEPP!N109+[1]PEPP!N246+[1]PEPP!N385+[1]PEPP!N523+[1]PEPP!N661+[1]PEPP!N798+[1]PEPP!N935+[1]PEPP!N1073+[1]PEPP!N1212+[1]PEPP!N1351+[1]PEPP!N1490+[1]PEPP!N1630+[1]PEPP!N1772+[1]PEPP!N1914+[1]PEPP!N2055</f>
        <v>0</v>
      </c>
      <c r="O109" s="323">
        <f>[1]PEPP!O109+[1]PEPP!O246+[1]PEPP!O385+[1]PEPP!O523+[1]PEPP!O661+[1]PEPP!O798+[1]PEPP!O935+[1]PEPP!O1073+[1]PEPP!O1212+[1]PEPP!O1351+[1]PEPP!O1490+[1]PEPP!O1630+[1]PEPP!O1772+[1]PEPP!O1914+[1]PEPP!O2055</f>
        <v>0</v>
      </c>
      <c r="P109" s="323">
        <f>[1]PEPP!P109+[1]PEPP!P246+[1]PEPP!P385+[1]PEPP!P523+[1]PEPP!P661+[1]PEPP!P798+[1]PEPP!P935+[1]PEPP!P1073+[1]PEPP!P1212+[1]PEPP!P1351+[1]PEPP!P1490+[1]PEPP!P1630+[1]PEPP!P1772+[1]PEPP!P1914+[1]PEPP!P2055</f>
        <v>0</v>
      </c>
      <c r="Q109" s="323">
        <f>[1]PEPP!Q109+[1]PEPP!Q246+[1]PEPP!Q385+[1]PEPP!Q523+[1]PEPP!Q661+[1]PEPP!Q798+[1]PEPP!Q935+[1]PEPP!Q1073+[1]PEPP!Q1212+[1]PEPP!Q1351+[1]PEPP!Q1490+[1]PEPP!Q1630+[1]PEPP!Q1772+[1]PEPP!Q1914+[1]PEPP!Q2055</f>
        <v>0</v>
      </c>
      <c r="R109" s="54"/>
      <c r="S109" s="54"/>
    </row>
    <row r="110" spans="1:20" ht="23.1" customHeight="1" x14ac:dyDescent="0.2">
      <c r="A110" s="338">
        <v>5500</v>
      </c>
      <c r="B110" s="338">
        <v>551</v>
      </c>
      <c r="C110" s="365">
        <v>55102</v>
      </c>
      <c r="D110" s="366" t="s">
        <v>578</v>
      </c>
      <c r="E110" s="364">
        <f t="shared" si="6"/>
        <v>0</v>
      </c>
      <c r="F110" s="323">
        <f>[1]PEPP!F110+[1]PEPP!F247+[1]PEPP!F386+[1]PEPP!F524+[1]PEPP!F662+[1]PEPP!F799+[1]PEPP!F936+[1]PEPP!F1074+[1]PEPP!F1213+[1]PEPP!F1352+[1]PEPP!F1491+[1]PEPP!F1631+[1]PEPP!F1773+[1]PEPP!F1915+[1]PEPP!F2056</f>
        <v>0</v>
      </c>
      <c r="G110" s="323">
        <f>[1]PEPP!G110+[1]PEPP!G247+[1]PEPP!G386+[1]PEPP!G524+[1]PEPP!G662+[1]PEPP!G799+[1]PEPP!G936+[1]PEPP!G1074+[1]PEPP!G1213+[1]PEPP!G1352+[1]PEPP!G1491+[1]PEPP!G1631+[1]PEPP!G1773+[1]PEPP!G1915+[1]PEPP!G2056</f>
        <v>0</v>
      </c>
      <c r="H110" s="323">
        <f>[1]PEPP!H110+[1]PEPP!H247+[1]PEPP!H386+[1]PEPP!H524+[1]PEPP!H662+[1]PEPP!H799+[1]PEPP!H936+[1]PEPP!H1074+[1]PEPP!H1213+[1]PEPP!H1352+[1]PEPP!H1491+[1]PEPP!H1631+[1]PEPP!H1773+[1]PEPP!H1915+[1]PEPP!H2056</f>
        <v>0</v>
      </c>
      <c r="I110" s="323">
        <f>[1]PEPP!I110+[1]PEPP!I247+[1]PEPP!I386+[1]PEPP!I524+[1]PEPP!I662+[1]PEPP!I799+[1]PEPP!I936+[1]PEPP!I1074+[1]PEPP!I1213+[1]PEPP!I1352+[1]PEPP!I1491+[1]PEPP!I1631+[1]PEPP!I1773+[1]PEPP!I1915+[1]PEPP!I2056</f>
        <v>0</v>
      </c>
      <c r="J110" s="323">
        <f>[1]PEPP!J110+[1]PEPP!J247+[1]PEPP!J386+[1]PEPP!J524+[1]PEPP!J662+[1]PEPP!J799+[1]PEPP!J936+[1]PEPP!J1074+[1]PEPP!J1213+[1]PEPP!J1352+[1]PEPP!J1491+[1]PEPP!J1631+[1]PEPP!J1773+[1]PEPP!J1915+[1]PEPP!J2056</f>
        <v>0</v>
      </c>
      <c r="K110" s="323">
        <f>[1]PEPP!K110+[1]PEPP!K247+[1]PEPP!K386+[1]PEPP!K524+[1]PEPP!K662+[1]PEPP!K799+[1]PEPP!K936+[1]PEPP!K1074+[1]PEPP!K1213+[1]PEPP!K1352+[1]PEPP!K1491+[1]PEPP!K1631+[1]PEPP!K1773+[1]PEPP!K1915+[1]PEPP!K2056</f>
        <v>0</v>
      </c>
      <c r="L110" s="323">
        <f>[1]PEPP!L110+[1]PEPP!L247+[1]PEPP!L386+[1]PEPP!L524+[1]PEPP!L662+[1]PEPP!L799+[1]PEPP!L936+[1]PEPP!L1074+[1]PEPP!L1213+[1]PEPP!L1352+[1]PEPP!L1491+[1]PEPP!L1631+[1]PEPP!L1773+[1]PEPP!L1915+[1]PEPP!L2056</f>
        <v>0</v>
      </c>
      <c r="M110" s="323">
        <f>[1]PEPP!M110+[1]PEPP!M247+[1]PEPP!M386+[1]PEPP!M524+[1]PEPP!M662+[1]PEPP!M799+[1]PEPP!M936+[1]PEPP!M1074+[1]PEPP!M1213+[1]PEPP!M1352+[1]PEPP!M1491+[1]PEPP!M1631+[1]PEPP!M1773+[1]PEPP!M1915+[1]PEPP!M2056</f>
        <v>0</v>
      </c>
      <c r="N110" s="323">
        <f>[1]PEPP!N110+[1]PEPP!N247+[1]PEPP!N386+[1]PEPP!N524+[1]PEPP!N662+[1]PEPP!N799+[1]PEPP!N936+[1]PEPP!N1074+[1]PEPP!N1213+[1]PEPP!N1352+[1]PEPP!N1491+[1]PEPP!N1631+[1]PEPP!N1773+[1]PEPP!N1915+[1]PEPP!N2056</f>
        <v>0</v>
      </c>
      <c r="O110" s="323">
        <f>[1]PEPP!O110+[1]PEPP!O247+[1]PEPP!O386+[1]PEPP!O524+[1]PEPP!O662+[1]PEPP!O799+[1]PEPP!O936+[1]PEPP!O1074+[1]PEPP!O1213+[1]PEPP!O1352+[1]PEPP!O1491+[1]PEPP!O1631+[1]PEPP!O1773+[1]PEPP!O1915+[1]PEPP!O2056</f>
        <v>0</v>
      </c>
      <c r="P110" s="323">
        <f>[1]PEPP!P110+[1]PEPP!P247+[1]PEPP!P386+[1]PEPP!P524+[1]PEPP!P662+[1]PEPP!P799+[1]PEPP!P936+[1]PEPP!P1074+[1]PEPP!P1213+[1]PEPP!P1352+[1]PEPP!P1491+[1]PEPP!P1631+[1]PEPP!P1773+[1]PEPP!P1915+[1]PEPP!P2056</f>
        <v>0</v>
      </c>
      <c r="Q110" s="323">
        <f>[1]PEPP!Q110+[1]PEPP!Q247+[1]PEPP!Q386+[1]PEPP!Q524+[1]PEPP!Q662+[1]PEPP!Q799+[1]PEPP!Q936+[1]PEPP!Q1074+[1]PEPP!Q1213+[1]PEPP!Q1352+[1]PEPP!Q1491+[1]PEPP!Q1631+[1]PEPP!Q1773+[1]PEPP!Q1915+[1]PEPP!Q2056</f>
        <v>0</v>
      </c>
      <c r="R110" s="54"/>
      <c r="S110" s="54"/>
    </row>
    <row r="111" spans="1:20" ht="23.1" customHeight="1" x14ac:dyDescent="0.2">
      <c r="A111" s="338">
        <v>5400</v>
      </c>
      <c r="B111" s="339">
        <v>541</v>
      </c>
      <c r="C111" s="326">
        <v>54103</v>
      </c>
      <c r="D111" s="328" t="s">
        <v>579</v>
      </c>
      <c r="E111" s="364">
        <f t="shared" si="6"/>
        <v>0</v>
      </c>
      <c r="F111" s="323">
        <f>[1]PEPP!F111+[1]PEPP!F248+[1]PEPP!F387+[1]PEPP!F525+[1]PEPP!F663+[1]PEPP!F800+[1]PEPP!F937+[1]PEPP!F1075+[1]PEPP!F1214+[1]PEPP!F1353+[1]PEPP!F1492+[1]PEPP!F1632+[1]PEPP!F1774+[1]PEPP!F1916+[1]PEPP!F2057</f>
        <v>0</v>
      </c>
      <c r="G111" s="323">
        <f>[1]PEPP!G111+[1]PEPP!G248+[1]PEPP!G387+[1]PEPP!G525+[1]PEPP!G663+[1]PEPP!G800+[1]PEPP!G937+[1]PEPP!G1075+[1]PEPP!G1214+[1]PEPP!G1353+[1]PEPP!G1492+[1]PEPP!G1632+[1]PEPP!G1774+[1]PEPP!G1916+[1]PEPP!G2057</f>
        <v>0</v>
      </c>
      <c r="H111" s="323">
        <f>[1]PEPP!H111+[1]PEPP!H248+[1]PEPP!H387+[1]PEPP!H525+[1]PEPP!H663+[1]PEPP!H800+[1]PEPP!H937+[1]PEPP!H1075+[1]PEPP!H1214+[1]PEPP!H1353+[1]PEPP!H1492+[1]PEPP!H1632+[1]PEPP!H1774+[1]PEPP!H1916+[1]PEPP!H2057</f>
        <v>0</v>
      </c>
      <c r="I111" s="323">
        <f>[1]PEPP!I111+[1]PEPP!I248+[1]PEPP!I387+[1]PEPP!I525+[1]PEPP!I663+[1]PEPP!I800+[1]PEPP!I937+[1]PEPP!I1075+[1]PEPP!I1214+[1]PEPP!I1353+[1]PEPP!I1492+[1]PEPP!I1632+[1]PEPP!I1774+[1]PEPP!I1916+[1]PEPP!I2057</f>
        <v>0</v>
      </c>
      <c r="J111" s="323">
        <f>[1]PEPP!J111+[1]PEPP!J248+[1]PEPP!J387+[1]PEPP!J525+[1]PEPP!J663+[1]PEPP!J800+[1]PEPP!J937+[1]PEPP!J1075+[1]PEPP!J1214+[1]PEPP!J1353+[1]PEPP!J1492+[1]PEPP!J1632+[1]PEPP!J1774+[1]PEPP!J1916+[1]PEPP!J2057</f>
        <v>0</v>
      </c>
      <c r="K111" s="323">
        <f>[1]PEPP!K111+[1]PEPP!K248+[1]PEPP!K387+[1]PEPP!K525+[1]PEPP!K663+[1]PEPP!K800+[1]PEPP!K937+[1]PEPP!K1075+[1]PEPP!K1214+[1]PEPP!K1353+[1]PEPP!K1492+[1]PEPP!K1632+[1]PEPP!K1774+[1]PEPP!K1916+[1]PEPP!K2057</f>
        <v>0</v>
      </c>
      <c r="L111" s="323">
        <f>[1]PEPP!L111+[1]PEPP!L248+[1]PEPP!L387+[1]PEPP!L525+[1]PEPP!L663+[1]PEPP!L800+[1]PEPP!L937+[1]PEPP!L1075+[1]PEPP!L1214+[1]PEPP!L1353+[1]PEPP!L1492+[1]PEPP!L1632+[1]PEPP!L1774+[1]PEPP!L1916+[1]PEPP!L2057</f>
        <v>0</v>
      </c>
      <c r="M111" s="323">
        <f>[1]PEPP!M111+[1]PEPP!M248+[1]PEPP!M387+[1]PEPP!M525+[1]PEPP!M663+[1]PEPP!M800+[1]PEPP!M937+[1]PEPP!M1075+[1]PEPP!M1214+[1]PEPP!M1353+[1]PEPP!M1492+[1]PEPP!M1632+[1]PEPP!M1774+[1]PEPP!M1916+[1]PEPP!M2057</f>
        <v>0</v>
      </c>
      <c r="N111" s="323">
        <f>[1]PEPP!N111+[1]PEPP!N248+[1]PEPP!N387+[1]PEPP!N525+[1]PEPP!N663+[1]PEPP!N800+[1]PEPP!N937+[1]PEPP!N1075+[1]PEPP!N1214+[1]PEPP!N1353+[1]PEPP!N1492+[1]PEPP!N1632+[1]PEPP!N1774+[1]PEPP!N1916+[1]PEPP!N2057</f>
        <v>0</v>
      </c>
      <c r="O111" s="323">
        <f>[1]PEPP!O111+[1]PEPP!O248+[1]PEPP!O387+[1]PEPP!O525+[1]PEPP!O663+[1]PEPP!O800+[1]PEPP!O937+[1]PEPP!O1075+[1]PEPP!O1214+[1]PEPP!O1353+[1]PEPP!O1492+[1]PEPP!O1632+[1]PEPP!O1774+[1]PEPP!O1916+[1]PEPP!O2057</f>
        <v>0</v>
      </c>
      <c r="P111" s="323">
        <f>[1]PEPP!P111+[1]PEPP!P248+[1]PEPP!P387+[1]PEPP!P525+[1]PEPP!P663+[1]PEPP!P800+[1]PEPP!P937+[1]PEPP!P1075+[1]PEPP!P1214+[1]PEPP!P1353+[1]PEPP!P1492+[1]PEPP!P1632+[1]PEPP!P1774+[1]PEPP!P1916+[1]PEPP!P2057</f>
        <v>0</v>
      </c>
      <c r="Q111" s="323">
        <f>[1]PEPP!Q111+[1]PEPP!Q248+[1]PEPP!Q387+[1]PEPP!Q525+[1]PEPP!Q663+[1]PEPP!Q800+[1]PEPP!Q937+[1]PEPP!Q1075+[1]PEPP!Q1214+[1]PEPP!Q1353+[1]PEPP!Q1492+[1]PEPP!Q1632+[1]PEPP!Q1774+[1]PEPP!Q1916+[1]PEPP!Q2057</f>
        <v>0</v>
      </c>
      <c r="R111" s="54"/>
      <c r="S111" s="54"/>
    </row>
    <row r="112" spans="1:20" ht="23.1" customHeight="1" x14ac:dyDescent="0.2">
      <c r="A112" s="340">
        <v>5600</v>
      </c>
      <c r="B112" s="340">
        <v>565</v>
      </c>
      <c r="C112" s="365">
        <v>56501</v>
      </c>
      <c r="D112" s="367" t="s">
        <v>580</v>
      </c>
      <c r="E112" s="364">
        <f t="shared" si="6"/>
        <v>0</v>
      </c>
      <c r="F112" s="323">
        <f>[1]PEPP!F112+[1]PEPP!F249+[1]PEPP!F388+[1]PEPP!F526+[1]PEPP!F664+[1]PEPP!F801+[1]PEPP!F938+[1]PEPP!F1076+[1]PEPP!F1215+[1]PEPP!F1354+[1]PEPP!F1493+[1]PEPP!F1633+[1]PEPP!F1775+[1]PEPP!F1917+[1]PEPP!F2058</f>
        <v>0</v>
      </c>
      <c r="G112" s="323">
        <f>[1]PEPP!G112+[1]PEPP!G249+[1]PEPP!G388+[1]PEPP!G526+[1]PEPP!G664+[1]PEPP!G801+[1]PEPP!G938+[1]PEPP!G1076+[1]PEPP!G1215+[1]PEPP!G1354+[1]PEPP!G1493+[1]PEPP!G1633+[1]PEPP!G1775+[1]PEPP!G1917+[1]PEPP!G2058</f>
        <v>0</v>
      </c>
      <c r="H112" s="323">
        <f>[1]PEPP!H112+[1]PEPP!H249+[1]PEPP!H388+[1]PEPP!H526+[1]PEPP!H664+[1]PEPP!H801+[1]PEPP!H938+[1]PEPP!H1076+[1]PEPP!H1215+[1]PEPP!H1354+[1]PEPP!H1493+[1]PEPP!H1633+[1]PEPP!H1775+[1]PEPP!H1917+[1]PEPP!H2058</f>
        <v>0</v>
      </c>
      <c r="I112" s="323">
        <f>[1]PEPP!I112+[1]PEPP!I249+[1]PEPP!I388+[1]PEPP!I526+[1]PEPP!I664+[1]PEPP!I801+[1]PEPP!I938+[1]PEPP!I1076+[1]PEPP!I1215+[1]PEPP!I1354+[1]PEPP!I1493+[1]PEPP!I1633+[1]PEPP!I1775+[1]PEPP!I1917+[1]PEPP!I2058</f>
        <v>0</v>
      </c>
      <c r="J112" s="323">
        <f>[1]PEPP!J112+[1]PEPP!J249+[1]PEPP!J388+[1]PEPP!J526+[1]PEPP!J664+[1]PEPP!J801+[1]PEPP!J938+[1]PEPP!J1076+[1]PEPP!J1215+[1]PEPP!J1354+[1]PEPP!J1493+[1]PEPP!J1633+[1]PEPP!J1775+[1]PEPP!J1917+[1]PEPP!J2058</f>
        <v>0</v>
      </c>
      <c r="K112" s="323">
        <f>[1]PEPP!K112+[1]PEPP!K249+[1]PEPP!K388+[1]PEPP!K526+[1]PEPP!K664+[1]PEPP!K801+[1]PEPP!K938+[1]PEPP!K1076+[1]PEPP!K1215+[1]PEPP!K1354+[1]PEPP!K1493+[1]PEPP!K1633+[1]PEPP!K1775+[1]PEPP!K1917+[1]PEPP!K2058</f>
        <v>0</v>
      </c>
      <c r="L112" s="323">
        <f>[1]PEPP!L112+[1]PEPP!L249+[1]PEPP!L388+[1]PEPP!L526+[1]PEPP!L664+[1]PEPP!L801+[1]PEPP!L938+[1]PEPP!L1076+[1]PEPP!L1215+[1]PEPP!L1354+[1]PEPP!L1493+[1]PEPP!L1633+[1]PEPP!L1775+[1]PEPP!L1917+[1]PEPP!L2058</f>
        <v>0</v>
      </c>
      <c r="M112" s="323">
        <f>[1]PEPP!M112+[1]PEPP!M249+[1]PEPP!M388+[1]PEPP!M526+[1]PEPP!M664+[1]PEPP!M801+[1]PEPP!M938+[1]PEPP!M1076+[1]PEPP!M1215+[1]PEPP!M1354+[1]PEPP!M1493+[1]PEPP!M1633+[1]PEPP!M1775+[1]PEPP!M1917+[1]PEPP!M2058</f>
        <v>0</v>
      </c>
      <c r="N112" s="323">
        <f>[1]PEPP!N112+[1]PEPP!N249+[1]PEPP!N388+[1]PEPP!N526+[1]PEPP!N664+[1]PEPP!N801+[1]PEPP!N938+[1]PEPP!N1076+[1]PEPP!N1215+[1]PEPP!N1354+[1]PEPP!N1493+[1]PEPP!N1633+[1]PEPP!N1775+[1]PEPP!N1917+[1]PEPP!N2058</f>
        <v>0</v>
      </c>
      <c r="O112" s="323">
        <f>[1]PEPP!O112+[1]PEPP!O249+[1]PEPP!O388+[1]PEPP!O526+[1]PEPP!O664+[1]PEPP!O801+[1]PEPP!O938+[1]PEPP!O1076+[1]PEPP!O1215+[1]PEPP!O1354+[1]PEPP!O1493+[1]PEPP!O1633+[1]PEPP!O1775+[1]PEPP!O1917+[1]PEPP!O2058</f>
        <v>0</v>
      </c>
      <c r="P112" s="323">
        <f>[1]PEPP!P112+[1]PEPP!P249+[1]PEPP!P388+[1]PEPP!P526+[1]PEPP!P664+[1]PEPP!P801+[1]PEPP!P938+[1]PEPP!P1076+[1]PEPP!P1215+[1]PEPP!P1354+[1]PEPP!P1493+[1]PEPP!P1633+[1]PEPP!P1775+[1]PEPP!P1917+[1]PEPP!P2058</f>
        <v>0</v>
      </c>
      <c r="Q112" s="323">
        <f>[1]PEPP!Q112+[1]PEPP!Q249+[1]PEPP!Q388+[1]PEPP!Q526+[1]PEPP!Q664+[1]PEPP!Q801+[1]PEPP!Q938+[1]PEPP!Q1076+[1]PEPP!Q1215+[1]PEPP!Q1354+[1]PEPP!Q1493+[1]PEPP!Q1633+[1]PEPP!Q1775+[1]PEPP!Q1917+[1]PEPP!Q2058</f>
        <v>0</v>
      </c>
      <c r="R112" s="54"/>
      <c r="S112" s="54"/>
    </row>
    <row r="113" spans="1:19" ht="23.1" customHeight="1" x14ac:dyDescent="0.2">
      <c r="A113" s="368">
        <v>5600</v>
      </c>
      <c r="B113" s="369">
        <v>567</v>
      </c>
      <c r="C113" s="362">
        <v>56701</v>
      </c>
      <c r="D113" s="363" t="s">
        <v>581</v>
      </c>
      <c r="E113" s="364">
        <f t="shared" si="6"/>
        <v>0</v>
      </c>
      <c r="F113" s="323">
        <f>[1]PEPP!F113+[1]PEPP!F250+[1]PEPP!F389+[1]PEPP!F527+[1]PEPP!F665+[1]PEPP!F802+[1]PEPP!F939+[1]PEPP!F1077+[1]PEPP!F1216+[1]PEPP!F1355+[1]PEPP!F1494+[1]PEPP!F1634+[1]PEPP!F1776+[1]PEPP!F1918+[1]PEPP!F2059</f>
        <v>0</v>
      </c>
      <c r="G113" s="323">
        <f>[1]PEPP!G113+[1]PEPP!G250+[1]PEPP!G389+[1]PEPP!G527+[1]PEPP!G665+[1]PEPP!G802+[1]PEPP!G939+[1]PEPP!G1077+[1]PEPP!G1216+[1]PEPP!G1355+[1]PEPP!G1494+[1]PEPP!G1634+[1]PEPP!G1776+[1]PEPP!G1918+[1]PEPP!G2059</f>
        <v>0</v>
      </c>
      <c r="H113" s="323">
        <f>[1]PEPP!H113+[1]PEPP!H250+[1]PEPP!H389+[1]PEPP!H527+[1]PEPP!H665+[1]PEPP!H802+[1]PEPP!H939+[1]PEPP!H1077+[1]PEPP!H1216+[1]PEPP!H1355+[1]PEPP!H1494+[1]PEPP!H1634+[1]PEPP!H1776+[1]PEPP!H1918+[1]PEPP!H2059</f>
        <v>0</v>
      </c>
      <c r="I113" s="323">
        <f>[1]PEPP!I113+[1]PEPP!I250+[1]PEPP!I389+[1]PEPP!I527+[1]PEPP!I665+[1]PEPP!I802+[1]PEPP!I939+[1]PEPP!I1077+[1]PEPP!I1216+[1]PEPP!I1355+[1]PEPP!I1494+[1]PEPP!I1634+[1]PEPP!I1776+[1]PEPP!I1918+[1]PEPP!I2059</f>
        <v>0</v>
      </c>
      <c r="J113" s="323">
        <f>[1]PEPP!J113+[1]PEPP!J250+[1]PEPP!J389+[1]PEPP!J527+[1]PEPP!J665+[1]PEPP!J802+[1]PEPP!J939+[1]PEPP!J1077+[1]PEPP!J1216+[1]PEPP!J1355+[1]PEPP!J1494+[1]PEPP!J1634+[1]PEPP!J1776+[1]PEPP!J1918+[1]PEPP!J2059</f>
        <v>0</v>
      </c>
      <c r="K113" s="323">
        <f>[1]PEPP!K113+[1]PEPP!K250+[1]PEPP!K389+[1]PEPP!K527+[1]PEPP!K665+[1]PEPP!K802+[1]PEPP!K939+[1]PEPP!K1077+[1]PEPP!K1216+[1]PEPP!K1355+[1]PEPP!K1494+[1]PEPP!K1634+[1]PEPP!K1776+[1]PEPP!K1918+[1]PEPP!K2059</f>
        <v>0</v>
      </c>
      <c r="L113" s="323">
        <f>[1]PEPP!L113+[1]PEPP!L250+[1]PEPP!L389+[1]PEPP!L527+[1]PEPP!L665+[1]PEPP!L802+[1]PEPP!L939+[1]PEPP!L1077+[1]PEPP!L1216+[1]PEPP!L1355+[1]PEPP!L1494+[1]PEPP!L1634+[1]PEPP!L1776+[1]PEPP!L1918+[1]PEPP!L2059</f>
        <v>0</v>
      </c>
      <c r="M113" s="323">
        <f>[1]PEPP!M113+[1]PEPP!M250+[1]PEPP!M389+[1]PEPP!M527+[1]PEPP!M665+[1]PEPP!M802+[1]PEPP!M939+[1]PEPP!M1077+[1]PEPP!M1216+[1]PEPP!M1355+[1]PEPP!M1494+[1]PEPP!M1634+[1]PEPP!M1776+[1]PEPP!M1918+[1]PEPP!M2059</f>
        <v>0</v>
      </c>
      <c r="N113" s="323">
        <f>[1]PEPP!N113+[1]PEPP!N250+[1]PEPP!N389+[1]PEPP!N527+[1]PEPP!N665+[1]PEPP!N802+[1]PEPP!N939+[1]PEPP!N1077+[1]PEPP!N1216+[1]PEPP!N1355+[1]PEPP!N1494+[1]PEPP!N1634+[1]PEPP!N1776+[1]PEPP!N1918+[1]PEPP!N2059</f>
        <v>0</v>
      </c>
      <c r="O113" s="323">
        <f>[1]PEPP!O113+[1]PEPP!O250+[1]PEPP!O389+[1]PEPP!O527+[1]PEPP!O665+[1]PEPP!O802+[1]PEPP!O939+[1]PEPP!O1077+[1]PEPP!O1216+[1]PEPP!O1355+[1]PEPP!O1494+[1]PEPP!O1634+[1]PEPP!O1776+[1]PEPP!O1918+[1]PEPP!O2059</f>
        <v>0</v>
      </c>
      <c r="P113" s="323">
        <f>[1]PEPP!P113+[1]PEPP!P250+[1]PEPP!P389+[1]PEPP!P527+[1]PEPP!P665+[1]PEPP!P802+[1]PEPP!P939+[1]PEPP!P1077+[1]PEPP!P1216+[1]PEPP!P1355+[1]PEPP!P1494+[1]PEPP!P1634+[1]PEPP!P1776+[1]PEPP!P1918+[1]PEPP!P2059</f>
        <v>0</v>
      </c>
      <c r="Q113" s="323">
        <f>[1]PEPP!Q113+[1]PEPP!Q250+[1]PEPP!Q389+[1]PEPP!Q527+[1]PEPP!Q665+[1]PEPP!Q802+[1]PEPP!Q939+[1]PEPP!Q1077+[1]PEPP!Q1216+[1]PEPP!Q1355+[1]PEPP!Q1494+[1]PEPP!Q1634+[1]PEPP!Q1776+[1]PEPP!Q1918+[1]PEPP!Q2059</f>
        <v>0</v>
      </c>
      <c r="R113" s="54"/>
      <c r="S113" s="54"/>
    </row>
    <row r="114" spans="1:19" ht="23.1" customHeight="1" x14ac:dyDescent="0.2">
      <c r="A114" s="338">
        <v>5100</v>
      </c>
      <c r="B114" s="339">
        <v>515</v>
      </c>
      <c r="C114" s="370">
        <v>51901</v>
      </c>
      <c r="D114" s="371" t="s">
        <v>582</v>
      </c>
      <c r="E114" s="364">
        <f t="shared" si="6"/>
        <v>0</v>
      </c>
      <c r="F114" s="323">
        <f>[1]PEPP!F114+[1]PEPP!F251+[1]PEPP!F390+[1]PEPP!F528+[1]PEPP!F666+[1]PEPP!F803+[1]PEPP!F940+[1]PEPP!F1078+[1]PEPP!F1217+[1]PEPP!F1356+[1]PEPP!F1495+[1]PEPP!F1635+[1]PEPP!F1777+[1]PEPP!F1919+[1]PEPP!F2060</f>
        <v>0</v>
      </c>
      <c r="G114" s="323">
        <f>[1]PEPP!G114+[1]PEPP!G251+[1]PEPP!G390+[1]PEPP!G528+[1]PEPP!G666+[1]PEPP!G803+[1]PEPP!G940+[1]PEPP!G1078+[1]PEPP!G1217+[1]PEPP!G1356+[1]PEPP!G1495+[1]PEPP!G1635+[1]PEPP!G1777+[1]PEPP!G1919+[1]PEPP!G2060</f>
        <v>0</v>
      </c>
      <c r="H114" s="323">
        <f>[1]PEPP!H114+[1]PEPP!H251+[1]PEPP!H390+[1]PEPP!H528+[1]PEPP!H666+[1]PEPP!H803+[1]PEPP!H940+[1]PEPP!H1078+[1]PEPP!H1217+[1]PEPP!H1356+[1]PEPP!H1495+[1]PEPP!H1635+[1]PEPP!H1777+[1]PEPP!H1919+[1]PEPP!H2060</f>
        <v>0</v>
      </c>
      <c r="I114" s="323">
        <f>[1]PEPP!I114+[1]PEPP!I251+[1]PEPP!I390+[1]PEPP!I528+[1]PEPP!I666+[1]PEPP!I803+[1]PEPP!I940+[1]PEPP!I1078+[1]PEPP!I1217+[1]PEPP!I1356+[1]PEPP!I1495+[1]PEPP!I1635+[1]PEPP!I1777+[1]PEPP!I1919+[1]PEPP!I2060</f>
        <v>0</v>
      </c>
      <c r="J114" s="323">
        <f>[1]PEPP!J114+[1]PEPP!J251+[1]PEPP!J390+[1]PEPP!J528+[1]PEPP!J666+[1]PEPP!J803+[1]PEPP!J940+[1]PEPP!J1078+[1]PEPP!J1217+[1]PEPP!J1356+[1]PEPP!J1495+[1]PEPP!J1635+[1]PEPP!J1777+[1]PEPP!J1919+[1]PEPP!J2060</f>
        <v>0</v>
      </c>
      <c r="K114" s="323">
        <f>[1]PEPP!K114+[1]PEPP!K251+[1]PEPP!K390+[1]PEPP!K528+[1]PEPP!K666+[1]PEPP!K803+[1]PEPP!K940+[1]PEPP!K1078+[1]PEPP!K1217+[1]PEPP!K1356+[1]PEPP!K1495+[1]PEPP!K1635+[1]PEPP!K1777+[1]PEPP!K1919+[1]PEPP!K2060</f>
        <v>0</v>
      </c>
      <c r="L114" s="323">
        <f>[1]PEPP!L114+[1]PEPP!L251+[1]PEPP!L390+[1]PEPP!L528+[1]PEPP!L666+[1]PEPP!L803+[1]PEPP!L940+[1]PEPP!L1078+[1]PEPP!L1217+[1]PEPP!L1356+[1]PEPP!L1495+[1]PEPP!L1635+[1]PEPP!L1777+[1]PEPP!L1919+[1]PEPP!L2060</f>
        <v>0</v>
      </c>
      <c r="M114" s="323">
        <f>[1]PEPP!M114+[1]PEPP!M251+[1]PEPP!M390+[1]PEPP!M528+[1]PEPP!M666+[1]PEPP!M803+[1]PEPP!M940+[1]PEPP!M1078+[1]PEPP!M1217+[1]PEPP!M1356+[1]PEPP!M1495+[1]PEPP!M1635+[1]PEPP!M1777+[1]PEPP!M1919+[1]PEPP!M2060</f>
        <v>0</v>
      </c>
      <c r="N114" s="323">
        <f>[1]PEPP!N114+[1]PEPP!N251+[1]PEPP!N390+[1]PEPP!N528+[1]PEPP!N666+[1]PEPP!N803+[1]PEPP!N940+[1]PEPP!N1078+[1]PEPP!N1217+[1]PEPP!N1356+[1]PEPP!N1495+[1]PEPP!N1635+[1]PEPP!N1777+[1]PEPP!N1919+[1]PEPP!N2060</f>
        <v>0</v>
      </c>
      <c r="O114" s="323">
        <f>[1]PEPP!O114+[1]PEPP!O251+[1]PEPP!O390+[1]PEPP!O528+[1]PEPP!O666+[1]PEPP!O803+[1]PEPP!O940+[1]PEPP!O1078+[1]PEPP!O1217+[1]PEPP!O1356+[1]PEPP!O1495+[1]PEPP!O1635+[1]PEPP!O1777+[1]PEPP!O1919+[1]PEPP!O2060</f>
        <v>0</v>
      </c>
      <c r="P114" s="323">
        <f>[1]PEPP!P114+[1]PEPP!P251+[1]PEPP!P390+[1]PEPP!P528+[1]PEPP!P666+[1]PEPP!P803+[1]PEPP!P940+[1]PEPP!P1078+[1]PEPP!P1217+[1]PEPP!P1356+[1]PEPP!P1495+[1]PEPP!P1635+[1]PEPP!P1777+[1]PEPP!P1919+[1]PEPP!P2060</f>
        <v>0</v>
      </c>
      <c r="Q114" s="323">
        <f>[1]PEPP!Q114+[1]PEPP!Q251+[1]PEPP!Q390+[1]PEPP!Q528+[1]PEPP!Q666+[1]PEPP!Q803+[1]PEPP!Q940+[1]PEPP!Q1078+[1]PEPP!Q1217+[1]PEPP!Q1356+[1]PEPP!Q1495+[1]PEPP!Q1635+[1]PEPP!Q1777+[1]PEPP!Q1919+[1]PEPP!Q2060</f>
        <v>0</v>
      </c>
      <c r="R114" s="54"/>
      <c r="S114" s="54"/>
    </row>
    <row r="115" spans="1:19" ht="23.1" customHeight="1" thickBot="1" x14ac:dyDescent="0.25">
      <c r="A115" s="372">
        <v>5600</v>
      </c>
      <c r="B115" s="373">
        <v>569</v>
      </c>
      <c r="C115" s="374">
        <v>56902</v>
      </c>
      <c r="D115" s="375" t="s">
        <v>583</v>
      </c>
      <c r="E115" s="376">
        <f t="shared" si="6"/>
        <v>0</v>
      </c>
      <c r="F115" s="335">
        <f>[1]PEPP!F115+[1]PEPP!F252+[1]PEPP!F391+[1]PEPP!F529+[1]PEPP!F667+[1]PEPP!F804+[1]PEPP!F941+[1]PEPP!F1079+[1]PEPP!F1218+[1]PEPP!F1357+[1]PEPP!F1496+[1]PEPP!F1636+[1]PEPP!F1778+[1]PEPP!F1920+[1]PEPP!F2061</f>
        <v>0</v>
      </c>
      <c r="G115" s="335">
        <f>[1]PEPP!G115+[1]PEPP!G252+[1]PEPP!G391+[1]PEPP!G529+[1]PEPP!G667+[1]PEPP!G804+[1]PEPP!G941+[1]PEPP!G1079+[1]PEPP!G1218+[1]PEPP!G1357+[1]PEPP!G1496+[1]PEPP!G1636+[1]PEPP!G1778+[1]PEPP!G1920+[1]PEPP!G2061</f>
        <v>0</v>
      </c>
      <c r="H115" s="335">
        <f>[1]PEPP!H115+[1]PEPP!H252+[1]PEPP!H391+[1]PEPP!H529+[1]PEPP!H667+[1]PEPP!H804+[1]PEPP!H941+[1]PEPP!H1079+[1]PEPP!H1218+[1]PEPP!H1357+[1]PEPP!H1496+[1]PEPP!H1636+[1]PEPP!H1778+[1]PEPP!H1920+[1]PEPP!H2061</f>
        <v>0</v>
      </c>
      <c r="I115" s="335">
        <f>[1]PEPP!I115+[1]PEPP!I252+[1]PEPP!I391+[1]PEPP!I529+[1]PEPP!I667+[1]PEPP!I804+[1]PEPP!I941+[1]PEPP!I1079+[1]PEPP!I1218+[1]PEPP!I1357+[1]PEPP!I1496+[1]PEPP!I1636+[1]PEPP!I1778+[1]PEPP!I1920+[1]PEPP!I2061</f>
        <v>0</v>
      </c>
      <c r="J115" s="335">
        <f>[1]PEPP!J115+[1]PEPP!J252+[1]PEPP!J391+[1]PEPP!J529+[1]PEPP!J667+[1]PEPP!J804+[1]PEPP!J941+[1]PEPP!J1079+[1]PEPP!J1218+[1]PEPP!J1357+[1]PEPP!J1496+[1]PEPP!J1636+[1]PEPP!J1778+[1]PEPP!J1920+[1]PEPP!J2061</f>
        <v>0</v>
      </c>
      <c r="K115" s="335">
        <f>[1]PEPP!K115+[1]PEPP!K252+[1]PEPP!K391+[1]PEPP!K529+[1]PEPP!K667+[1]PEPP!K804+[1]PEPP!K941+[1]PEPP!K1079+[1]PEPP!K1218+[1]PEPP!K1357+[1]PEPP!K1496+[1]PEPP!K1636+[1]PEPP!K1778+[1]PEPP!K1920+[1]PEPP!K2061</f>
        <v>0</v>
      </c>
      <c r="L115" s="335">
        <f>[1]PEPP!L115+[1]PEPP!L252+[1]PEPP!L391+[1]PEPP!L529+[1]PEPP!L667+[1]PEPP!L804+[1]PEPP!L941+[1]PEPP!L1079+[1]PEPP!L1218+[1]PEPP!L1357+[1]PEPP!L1496+[1]PEPP!L1636+[1]PEPP!L1778+[1]PEPP!L1920+[1]PEPP!L2061</f>
        <v>0</v>
      </c>
      <c r="M115" s="335">
        <f>[1]PEPP!M115+[1]PEPP!M252+[1]PEPP!M391+[1]PEPP!M529+[1]PEPP!M667+[1]PEPP!M804+[1]PEPP!M941+[1]PEPP!M1079+[1]PEPP!M1218+[1]PEPP!M1357+[1]PEPP!M1496+[1]PEPP!M1636+[1]PEPP!M1778+[1]PEPP!M1920+[1]PEPP!M2061</f>
        <v>0</v>
      </c>
      <c r="N115" s="335">
        <f>[1]PEPP!N115+[1]PEPP!N252+[1]PEPP!N391+[1]PEPP!N529+[1]PEPP!N667+[1]PEPP!N804+[1]PEPP!N941+[1]PEPP!N1079+[1]PEPP!N1218+[1]PEPP!N1357+[1]PEPP!N1496+[1]PEPP!N1636+[1]PEPP!N1778+[1]PEPP!N1920+[1]PEPP!N2061</f>
        <v>0</v>
      </c>
      <c r="O115" s="335">
        <f>[1]PEPP!O115+[1]PEPP!O252+[1]PEPP!O391+[1]PEPP!O529+[1]PEPP!O667+[1]PEPP!O804+[1]PEPP!O941+[1]PEPP!O1079+[1]PEPP!O1218+[1]PEPP!O1357+[1]PEPP!O1496+[1]PEPP!O1636+[1]PEPP!O1778+[1]PEPP!O1920+[1]PEPP!O2061</f>
        <v>0</v>
      </c>
      <c r="P115" s="335">
        <f>[1]PEPP!P115+[1]PEPP!P252+[1]PEPP!P391+[1]PEPP!P529+[1]PEPP!P667+[1]PEPP!P804+[1]PEPP!P941+[1]PEPP!P1079+[1]PEPP!P1218+[1]PEPP!P1357+[1]PEPP!P1496+[1]PEPP!P1636+[1]PEPP!P1778+[1]PEPP!P1920+[1]PEPP!P2061</f>
        <v>0</v>
      </c>
      <c r="Q115" s="335">
        <f>[1]PEPP!Q115+[1]PEPP!Q252+[1]PEPP!Q391+[1]PEPP!Q529+[1]PEPP!Q667+[1]PEPP!Q804+[1]PEPP!Q941+[1]PEPP!Q1079+[1]PEPP!Q1218+[1]PEPP!Q1357+[1]PEPP!Q1496+[1]PEPP!Q1636+[1]PEPP!Q1778+[1]PEPP!Q1920+[1]PEPP!Q2061</f>
        <v>0</v>
      </c>
      <c r="R115" s="54"/>
      <c r="S115" s="54"/>
    </row>
    <row r="116" spans="1:19" ht="23.1" customHeight="1" thickBot="1" x14ac:dyDescent="0.25">
      <c r="A116" s="569">
        <v>6000</v>
      </c>
      <c r="B116" s="570"/>
      <c r="C116" s="571"/>
      <c r="D116" s="377" t="s">
        <v>584</v>
      </c>
      <c r="E116" s="378">
        <f t="shared" si="6"/>
        <v>21955900</v>
      </c>
      <c r="F116" s="337">
        <f>[1]PEPP!F116+[1]PEPP!F253+[1]PEPP!F392+[1]PEPP!F530+[1]PEPP!F668+[1]PEPP!F805+[1]PEPP!F942+[1]PEPP!F1080+[1]PEPP!F1219+[1]PEPP!F1358+[1]PEPP!F1497+[1]PEPP!F1637+[1]PEPP!F1779+[1]PEPP!F1921+[1]PEPP!F2062</f>
        <v>0</v>
      </c>
      <c r="G116" s="337">
        <f>[1]PEPP!G116+[1]PEPP!G253+[1]PEPP!G392+[1]PEPP!G530+[1]PEPP!G668+[1]PEPP!G805+[1]PEPP!G942+[1]PEPP!G1080+[1]PEPP!G1219+[1]PEPP!G1358+[1]PEPP!G1497+[1]PEPP!G1637+[1]PEPP!G1779+[1]PEPP!G1921+[1]PEPP!G2062</f>
        <v>1326282</v>
      </c>
      <c r="H116" s="337">
        <f>[1]PEPP!H116+[1]PEPP!H253+[1]PEPP!H392+[1]PEPP!H530+[1]PEPP!H668+[1]PEPP!H805+[1]PEPP!H942+[1]PEPP!H1080+[1]PEPP!H1219+[1]PEPP!H1358+[1]PEPP!H1497+[1]PEPP!H1637+[1]PEPP!H1779+[1]PEPP!H1921+[1]PEPP!H2062</f>
        <v>1326282</v>
      </c>
      <c r="I116" s="337">
        <f>[1]PEPP!I116+[1]PEPP!I253+[1]PEPP!I392+[1]PEPP!I530+[1]PEPP!I668+[1]PEPP!I805+[1]PEPP!I942+[1]PEPP!I1080+[1]PEPP!I1219+[1]PEPP!I1358+[1]PEPP!I1497+[1]PEPP!I1637+[1]PEPP!I1779+[1]PEPP!I1921+[1]PEPP!I2062</f>
        <v>1326282</v>
      </c>
      <c r="J116" s="337">
        <f>[1]PEPP!J116+[1]PEPP!J253+[1]PEPP!J392+[1]PEPP!J530+[1]PEPP!J668+[1]PEPP!J805+[1]PEPP!J942+[1]PEPP!J1080+[1]PEPP!J1219+[1]PEPP!J1358+[1]PEPP!J1497+[1]PEPP!J1637+[1]PEPP!J1779+[1]PEPP!J1921+[1]PEPP!J2062</f>
        <v>1326282</v>
      </c>
      <c r="K116" s="337">
        <f>[1]PEPP!K116+[1]PEPP!K253+[1]PEPP!K392+[1]PEPP!K530+[1]PEPP!K668+[1]PEPP!K805+[1]PEPP!K942+[1]PEPP!K1080+[1]PEPP!K1219+[1]PEPP!K1358+[1]PEPP!K1497+[1]PEPP!K1637+[1]PEPP!K1779+[1]PEPP!K1921+[1]PEPP!K2062</f>
        <v>1326282</v>
      </c>
      <c r="L116" s="337">
        <f>[1]PEPP!L116+[1]PEPP!L253+[1]PEPP!L392+[1]PEPP!L530+[1]PEPP!L668+[1]PEPP!L805+[1]PEPP!L942+[1]PEPP!L1080+[1]PEPP!L1219+[1]PEPP!L1358+[1]PEPP!L1497+[1]PEPP!L1637+[1]PEPP!L1779+[1]PEPP!L1921+[1]PEPP!L2062</f>
        <v>1326282</v>
      </c>
      <c r="M116" s="337">
        <f>[1]PEPP!M116+[1]PEPP!M253+[1]PEPP!M392+[1]PEPP!M530+[1]PEPP!M668+[1]PEPP!M805+[1]PEPP!M942+[1]PEPP!M1080+[1]PEPP!M1219+[1]PEPP!M1358+[1]PEPP!M1497+[1]PEPP!M1637+[1]PEPP!M1779+[1]PEPP!M1921+[1]PEPP!M2062</f>
        <v>1326282</v>
      </c>
      <c r="N116" s="337">
        <f>[1]PEPP!N116+[1]PEPP!N253+[1]PEPP!N392+[1]PEPP!N530+[1]PEPP!N668+[1]PEPP!N805+[1]PEPP!N942+[1]PEPP!N1080+[1]PEPP!N1219+[1]PEPP!N1358+[1]PEPP!N1497+[1]PEPP!N1637+[1]PEPP!N1779+[1]PEPP!N1921+[1]PEPP!N2062</f>
        <v>1326282</v>
      </c>
      <c r="O116" s="337">
        <f>[1]PEPP!O116+[1]PEPP!O253+[1]PEPP!O392+[1]PEPP!O530+[1]PEPP!O668+[1]PEPP!O805+[1]PEPP!O942+[1]PEPP!O1080+[1]PEPP!O1219+[1]PEPP!O1358+[1]PEPP!O1497+[1]PEPP!O1637+[1]PEPP!O1779+[1]PEPP!O1921+[1]PEPP!O2062</f>
        <v>1326282</v>
      </c>
      <c r="P116" s="337">
        <f>[1]PEPP!P116+[1]PEPP!P253+[1]PEPP!P392+[1]PEPP!P530+[1]PEPP!P668+[1]PEPP!P805+[1]PEPP!P942+[1]PEPP!P1080+[1]PEPP!P1219+[1]PEPP!P1358+[1]PEPP!P1497+[1]PEPP!P1637+[1]PEPP!P1779+[1]PEPP!P1921+[1]PEPP!P2062</f>
        <v>1326282</v>
      </c>
      <c r="Q116" s="337">
        <f>[1]PEPP!Q116+[1]PEPP!Q253+[1]PEPP!Q392+[1]PEPP!Q530+[1]PEPP!Q668+[1]PEPP!Q805+[1]PEPP!Q942+[1]PEPP!Q1080+[1]PEPP!Q1219+[1]PEPP!Q1358+[1]PEPP!Q1497+[1]PEPP!Q1637+[1]PEPP!Q1779+[1]PEPP!Q1921+[1]PEPP!Q2062</f>
        <v>8693080</v>
      </c>
      <c r="R116" s="54"/>
      <c r="S116" s="54"/>
    </row>
    <row r="117" spans="1:19" ht="23.1" customHeight="1" x14ac:dyDescent="0.2">
      <c r="A117" s="379">
        <v>6100</v>
      </c>
      <c r="B117" s="380">
        <v>612</v>
      </c>
      <c r="C117" s="365">
        <v>61205</v>
      </c>
      <c r="D117" s="381" t="s">
        <v>585</v>
      </c>
      <c r="E117" s="361">
        <f t="shared" si="6"/>
        <v>0</v>
      </c>
      <c r="F117" s="323">
        <f>[1]PEPP!F117+[1]PEPP!F254+[1]PEPP!F393+[1]PEPP!F531+[1]PEPP!F669+[1]PEPP!F806+[1]PEPP!F943+[1]PEPP!F1081+[1]PEPP!F1220+[1]PEPP!F1359+[1]PEPP!F1498+[1]PEPP!F1638+[1]PEPP!F1780+[1]PEPP!F1922+[1]PEPP!F2063</f>
        <v>0</v>
      </c>
      <c r="G117" s="323">
        <f>[1]PEPP!G117+[1]PEPP!G254+[1]PEPP!G393+[1]PEPP!G531+[1]PEPP!G669+[1]PEPP!G806+[1]PEPP!G943+[1]PEPP!G1081+[1]PEPP!G1220+[1]PEPP!G1359+[1]PEPP!G1498+[1]PEPP!G1638+[1]PEPP!G1780+[1]PEPP!G1922+[1]PEPP!G2063</f>
        <v>0</v>
      </c>
      <c r="H117" s="323">
        <f>[1]PEPP!H117+[1]PEPP!H254+[1]PEPP!H393+[1]PEPP!H531+[1]PEPP!H669+[1]PEPP!H806+[1]PEPP!H943+[1]PEPP!H1081+[1]PEPP!H1220+[1]PEPP!H1359+[1]PEPP!H1498+[1]PEPP!H1638+[1]PEPP!H1780+[1]PEPP!H1922+[1]PEPP!H2063</f>
        <v>0</v>
      </c>
      <c r="I117" s="323">
        <f>[1]PEPP!I117+[1]PEPP!I254+[1]PEPP!I393+[1]PEPP!I531+[1]PEPP!I669+[1]PEPP!I806+[1]PEPP!I943+[1]PEPP!I1081+[1]PEPP!I1220+[1]PEPP!I1359+[1]PEPP!I1498+[1]PEPP!I1638+[1]PEPP!I1780+[1]PEPP!I1922+[1]PEPP!I2063</f>
        <v>0</v>
      </c>
      <c r="J117" s="323">
        <f>[1]PEPP!J117+[1]PEPP!J254+[1]PEPP!J393+[1]PEPP!J531+[1]PEPP!J669+[1]PEPP!J806+[1]PEPP!J943+[1]PEPP!J1081+[1]PEPP!J1220+[1]PEPP!J1359+[1]PEPP!J1498+[1]PEPP!J1638+[1]PEPP!J1780+[1]PEPP!J1922+[1]PEPP!J2063</f>
        <v>0</v>
      </c>
      <c r="K117" s="323">
        <f>[1]PEPP!K117+[1]PEPP!K254+[1]PEPP!K393+[1]PEPP!K531+[1]PEPP!K669+[1]PEPP!K806+[1]PEPP!K943+[1]PEPP!K1081+[1]PEPP!K1220+[1]PEPP!K1359+[1]PEPP!K1498+[1]PEPP!K1638+[1]PEPP!K1780+[1]PEPP!K1922+[1]PEPP!K2063</f>
        <v>0</v>
      </c>
      <c r="L117" s="323">
        <f>[1]PEPP!L117+[1]PEPP!L254+[1]PEPP!L393+[1]PEPP!L531+[1]PEPP!L669+[1]PEPP!L806+[1]PEPP!L943+[1]PEPP!L1081+[1]PEPP!L1220+[1]PEPP!L1359+[1]PEPP!L1498+[1]PEPP!L1638+[1]PEPP!L1780+[1]PEPP!L1922+[1]PEPP!L2063</f>
        <v>0</v>
      </c>
      <c r="M117" s="323">
        <f>[1]PEPP!M117+[1]PEPP!M254+[1]PEPP!M393+[1]PEPP!M531+[1]PEPP!M669+[1]PEPP!M806+[1]PEPP!M943+[1]PEPP!M1081+[1]PEPP!M1220+[1]PEPP!M1359+[1]PEPP!M1498+[1]PEPP!M1638+[1]PEPP!M1780+[1]PEPP!M1922+[1]PEPP!M2063</f>
        <v>0</v>
      </c>
      <c r="N117" s="323">
        <f>[1]PEPP!N117+[1]PEPP!N254+[1]PEPP!N393+[1]PEPP!N531+[1]PEPP!N669+[1]PEPP!N806+[1]PEPP!N943+[1]PEPP!N1081+[1]PEPP!N1220+[1]PEPP!N1359+[1]PEPP!N1498+[1]PEPP!N1638+[1]PEPP!N1780+[1]PEPP!N1922+[1]PEPP!N2063</f>
        <v>0</v>
      </c>
      <c r="O117" s="323">
        <f>[1]PEPP!O117+[1]PEPP!O254+[1]PEPP!O393+[1]PEPP!O531+[1]PEPP!O669+[1]PEPP!O806+[1]PEPP!O943+[1]PEPP!O1081+[1]PEPP!O1220+[1]PEPP!O1359+[1]PEPP!O1498+[1]PEPP!O1638+[1]PEPP!O1780+[1]PEPP!O1922+[1]PEPP!O2063</f>
        <v>0</v>
      </c>
      <c r="P117" s="323">
        <f>[1]PEPP!P117+[1]PEPP!P254+[1]PEPP!P393+[1]PEPP!P531+[1]PEPP!P669+[1]PEPP!P806+[1]PEPP!P943+[1]PEPP!P1081+[1]PEPP!P1220+[1]PEPP!P1359+[1]PEPP!P1498+[1]PEPP!P1638+[1]PEPP!P1780+[1]PEPP!P1922+[1]PEPP!P2063</f>
        <v>0</v>
      </c>
      <c r="Q117" s="323">
        <f>[1]PEPP!Q117+[1]PEPP!Q254+[1]PEPP!Q393+[1]PEPP!Q531+[1]PEPP!Q669+[1]PEPP!Q806+[1]PEPP!Q943+[1]PEPP!Q1081+[1]PEPP!Q1220+[1]PEPP!Q1359+[1]PEPP!Q1498+[1]PEPP!Q1638+[1]PEPP!Q1780+[1]PEPP!Q1922+[1]PEPP!Q2063</f>
        <v>0</v>
      </c>
      <c r="R117" s="54"/>
      <c r="S117" s="54"/>
    </row>
    <row r="118" spans="1:19" ht="23.1" customHeight="1" x14ac:dyDescent="0.2">
      <c r="A118" s="379">
        <v>6100</v>
      </c>
      <c r="B118" s="380">
        <v>612</v>
      </c>
      <c r="C118" s="365">
        <v>61207</v>
      </c>
      <c r="D118" s="381" t="s">
        <v>586</v>
      </c>
      <c r="E118" s="364">
        <f t="shared" si="6"/>
        <v>0</v>
      </c>
      <c r="F118" s="323">
        <f>[1]PEPP!F118+[1]PEPP!F255+[1]PEPP!F394+[1]PEPP!F532+[1]PEPP!F670+[1]PEPP!F807+[1]PEPP!F944+[1]PEPP!F1082+[1]PEPP!F1221+[1]PEPP!F1360+[1]PEPP!F1499+[1]PEPP!F1639+[1]PEPP!F1781+[1]PEPP!F1923+[1]PEPP!F2064</f>
        <v>0</v>
      </c>
      <c r="G118" s="323">
        <f>[1]PEPP!G118+[1]PEPP!G255+[1]PEPP!G394+[1]PEPP!G532+[1]PEPP!G670+[1]PEPP!G807+[1]PEPP!G944+[1]PEPP!G1082+[1]PEPP!G1221+[1]PEPP!G1360+[1]PEPP!G1499+[1]PEPP!G1639+[1]PEPP!G1781+[1]PEPP!G1923+[1]PEPP!G2064</f>
        <v>0</v>
      </c>
      <c r="H118" s="323">
        <f>[1]PEPP!H118+[1]PEPP!H255+[1]PEPP!H394+[1]PEPP!H532+[1]PEPP!H670+[1]PEPP!H807+[1]PEPP!H944+[1]PEPP!H1082+[1]PEPP!H1221+[1]PEPP!H1360+[1]PEPP!H1499+[1]PEPP!H1639+[1]PEPP!H1781+[1]PEPP!H1923+[1]PEPP!H2064</f>
        <v>0</v>
      </c>
      <c r="I118" s="323">
        <f>[1]PEPP!I118+[1]PEPP!I255+[1]PEPP!I394+[1]PEPP!I532+[1]PEPP!I670+[1]PEPP!I807+[1]PEPP!I944+[1]PEPP!I1082+[1]PEPP!I1221+[1]PEPP!I1360+[1]PEPP!I1499+[1]PEPP!I1639+[1]PEPP!I1781+[1]PEPP!I1923+[1]PEPP!I2064</f>
        <v>0</v>
      </c>
      <c r="J118" s="323">
        <f>[1]PEPP!J118+[1]PEPP!J255+[1]PEPP!J394+[1]PEPP!J532+[1]PEPP!J670+[1]PEPP!J807+[1]PEPP!J944+[1]PEPP!J1082+[1]PEPP!J1221+[1]PEPP!J1360+[1]PEPP!J1499+[1]PEPP!J1639+[1]PEPP!J1781+[1]PEPP!J1923+[1]PEPP!J2064</f>
        <v>0</v>
      </c>
      <c r="K118" s="323">
        <f>[1]PEPP!K118+[1]PEPP!K255+[1]PEPP!K394+[1]PEPP!K532+[1]PEPP!K670+[1]PEPP!K807+[1]PEPP!K944+[1]PEPP!K1082+[1]PEPP!K1221+[1]PEPP!K1360+[1]PEPP!K1499+[1]PEPP!K1639+[1]PEPP!K1781+[1]PEPP!K1923+[1]PEPP!K2064</f>
        <v>0</v>
      </c>
      <c r="L118" s="323">
        <f>[1]PEPP!L118+[1]PEPP!L255+[1]PEPP!L394+[1]PEPP!L532+[1]PEPP!L670+[1]PEPP!L807+[1]PEPP!L944+[1]PEPP!L1082+[1]PEPP!L1221+[1]PEPP!L1360+[1]PEPP!L1499+[1]PEPP!L1639+[1]PEPP!L1781+[1]PEPP!L1923+[1]PEPP!L2064</f>
        <v>0</v>
      </c>
      <c r="M118" s="323">
        <f>[1]PEPP!M118+[1]PEPP!M255+[1]PEPP!M394+[1]PEPP!M532+[1]PEPP!M670+[1]PEPP!M807+[1]PEPP!M944+[1]PEPP!M1082+[1]PEPP!M1221+[1]PEPP!M1360+[1]PEPP!M1499+[1]PEPP!M1639+[1]PEPP!M1781+[1]PEPP!M1923+[1]PEPP!M2064</f>
        <v>0</v>
      </c>
      <c r="N118" s="323">
        <f>[1]PEPP!N118+[1]PEPP!N255+[1]PEPP!N394+[1]PEPP!N532+[1]PEPP!N670+[1]PEPP!N807+[1]PEPP!N944+[1]PEPP!N1082+[1]PEPP!N1221+[1]PEPP!N1360+[1]PEPP!N1499+[1]PEPP!N1639+[1]PEPP!N1781+[1]PEPP!N1923+[1]PEPP!N2064</f>
        <v>0</v>
      </c>
      <c r="O118" s="323">
        <f>[1]PEPP!O118+[1]PEPP!O255+[1]PEPP!O394+[1]PEPP!O532+[1]PEPP!O670+[1]PEPP!O807+[1]PEPP!O944+[1]PEPP!O1082+[1]PEPP!O1221+[1]PEPP!O1360+[1]PEPP!O1499+[1]PEPP!O1639+[1]PEPP!O1781+[1]PEPP!O1923+[1]PEPP!O2064</f>
        <v>0</v>
      </c>
      <c r="P118" s="323">
        <f>[1]PEPP!P118+[1]PEPP!P255+[1]PEPP!P394+[1]PEPP!P532+[1]PEPP!P670+[1]PEPP!P807+[1]PEPP!P944+[1]PEPP!P1082+[1]PEPP!P1221+[1]PEPP!P1360+[1]PEPP!P1499+[1]PEPP!P1639+[1]PEPP!P1781+[1]PEPP!P1923+[1]PEPP!P2064</f>
        <v>0</v>
      </c>
      <c r="Q118" s="323">
        <f>[1]PEPP!Q118+[1]PEPP!Q255+[1]PEPP!Q394+[1]PEPP!Q532+[1]PEPP!Q670+[1]PEPP!Q807+[1]PEPP!Q944+[1]PEPP!Q1082+[1]PEPP!Q1221+[1]PEPP!Q1360+[1]PEPP!Q1499+[1]PEPP!Q1639+[1]PEPP!Q1781+[1]PEPP!Q1923+[1]PEPP!Q2064</f>
        <v>0</v>
      </c>
      <c r="R118" s="54"/>
      <c r="S118" s="54"/>
    </row>
    <row r="119" spans="1:19" ht="23.1" customHeight="1" x14ac:dyDescent="0.2">
      <c r="A119" s="379">
        <v>6100</v>
      </c>
      <c r="B119" s="380">
        <v>613</v>
      </c>
      <c r="C119" s="382">
        <v>61305</v>
      </c>
      <c r="D119" s="381" t="s">
        <v>587</v>
      </c>
      <c r="E119" s="364">
        <f t="shared" si="6"/>
        <v>0</v>
      </c>
      <c r="F119" s="323">
        <f>[1]PEPP!F119+[1]PEPP!F256+[1]PEPP!F395+[1]PEPP!F533+[1]PEPP!F671+[1]PEPP!F808+[1]PEPP!F945+[1]PEPP!F1083+[1]PEPP!F1222+[1]PEPP!F1361+[1]PEPP!F1500+[1]PEPP!F1640+[1]PEPP!F1782+[1]PEPP!F1924+[1]PEPP!F2065</f>
        <v>0</v>
      </c>
      <c r="G119" s="323">
        <f>[1]PEPP!G119+[1]PEPP!G256+[1]PEPP!G395+[1]PEPP!G533+[1]PEPP!G671+[1]PEPP!G808+[1]PEPP!G945+[1]PEPP!G1083+[1]PEPP!G1222+[1]PEPP!G1361+[1]PEPP!G1500+[1]PEPP!G1640+[1]PEPP!G1782+[1]PEPP!G1924+[1]PEPP!G2065</f>
        <v>0</v>
      </c>
      <c r="H119" s="323">
        <f>[1]PEPP!H119+[1]PEPP!H256+[1]PEPP!H395+[1]PEPP!H533+[1]PEPP!H671+[1]PEPP!H808+[1]PEPP!H945+[1]PEPP!H1083+[1]PEPP!H1222+[1]PEPP!H1361+[1]PEPP!H1500+[1]PEPP!H1640+[1]PEPP!H1782+[1]PEPP!H1924+[1]PEPP!H2065</f>
        <v>0</v>
      </c>
      <c r="I119" s="323">
        <f>[1]PEPP!I119+[1]PEPP!I256+[1]PEPP!I395+[1]PEPP!I533+[1]PEPP!I671+[1]PEPP!I808+[1]PEPP!I945+[1]PEPP!I1083+[1]PEPP!I1222+[1]PEPP!I1361+[1]PEPP!I1500+[1]PEPP!I1640+[1]PEPP!I1782+[1]PEPP!I1924+[1]PEPP!I2065</f>
        <v>0</v>
      </c>
      <c r="J119" s="323">
        <f>[1]PEPP!J119+[1]PEPP!J256+[1]PEPP!J395+[1]PEPP!J533+[1]PEPP!J671+[1]PEPP!J808+[1]PEPP!J945+[1]PEPP!J1083+[1]PEPP!J1222+[1]PEPP!J1361+[1]PEPP!J1500+[1]PEPP!J1640+[1]PEPP!J1782+[1]PEPP!J1924+[1]PEPP!J2065</f>
        <v>0</v>
      </c>
      <c r="K119" s="323">
        <f>[1]PEPP!K119+[1]PEPP!K256+[1]PEPP!K395+[1]PEPP!K533+[1]PEPP!K671+[1]PEPP!K808+[1]PEPP!K945+[1]PEPP!K1083+[1]PEPP!K1222+[1]PEPP!K1361+[1]PEPP!K1500+[1]PEPP!K1640+[1]PEPP!K1782+[1]PEPP!K1924+[1]PEPP!K2065</f>
        <v>0</v>
      </c>
      <c r="L119" s="323">
        <f>[1]PEPP!L119+[1]PEPP!L256+[1]PEPP!L395+[1]PEPP!L533+[1]PEPP!L671+[1]PEPP!L808+[1]PEPP!L945+[1]PEPP!L1083+[1]PEPP!L1222+[1]PEPP!L1361+[1]PEPP!L1500+[1]PEPP!L1640+[1]PEPP!L1782+[1]PEPP!L1924+[1]PEPP!L2065</f>
        <v>0</v>
      </c>
      <c r="M119" s="323">
        <f>[1]PEPP!M119+[1]PEPP!M256+[1]PEPP!M395+[1]PEPP!M533+[1]PEPP!M671+[1]PEPP!M808+[1]PEPP!M945+[1]PEPP!M1083+[1]PEPP!M1222+[1]PEPP!M1361+[1]PEPP!M1500+[1]PEPP!M1640+[1]PEPP!M1782+[1]PEPP!M1924+[1]PEPP!M2065</f>
        <v>0</v>
      </c>
      <c r="N119" s="323">
        <f>[1]PEPP!N119+[1]PEPP!N256+[1]PEPP!N395+[1]PEPP!N533+[1]PEPP!N671+[1]PEPP!N808+[1]PEPP!N945+[1]PEPP!N1083+[1]PEPP!N1222+[1]PEPP!N1361+[1]PEPP!N1500+[1]PEPP!N1640+[1]PEPP!N1782+[1]PEPP!N1924+[1]PEPP!N2065</f>
        <v>0</v>
      </c>
      <c r="O119" s="323">
        <f>[1]PEPP!O119+[1]PEPP!O256+[1]PEPP!O395+[1]PEPP!O533+[1]PEPP!O671+[1]PEPP!O808+[1]PEPP!O945+[1]PEPP!O1083+[1]PEPP!O1222+[1]PEPP!O1361+[1]PEPP!O1500+[1]PEPP!O1640+[1]PEPP!O1782+[1]PEPP!O1924+[1]PEPP!O2065</f>
        <v>0</v>
      </c>
      <c r="P119" s="323">
        <f>[1]PEPP!P119+[1]PEPP!P256+[1]PEPP!P395+[1]PEPP!P533+[1]PEPP!P671+[1]PEPP!P808+[1]PEPP!P945+[1]PEPP!P1083+[1]PEPP!P1222+[1]PEPP!P1361+[1]PEPP!P1500+[1]PEPP!P1640+[1]PEPP!P1782+[1]PEPP!P1924+[1]PEPP!P2065</f>
        <v>0</v>
      </c>
      <c r="Q119" s="323">
        <f>[1]PEPP!Q119+[1]PEPP!Q256+[1]PEPP!Q395+[1]PEPP!Q533+[1]PEPP!Q671+[1]PEPP!Q808+[1]PEPP!Q945+[1]PEPP!Q1083+[1]PEPP!Q1222+[1]PEPP!Q1361+[1]PEPP!Q1500+[1]PEPP!Q1640+[1]PEPP!Q1782+[1]PEPP!Q1924+[1]PEPP!Q2065</f>
        <v>0</v>
      </c>
      <c r="R119" s="54"/>
      <c r="S119" s="54"/>
    </row>
    <row r="120" spans="1:19" ht="23.1" customHeight="1" x14ac:dyDescent="0.2">
      <c r="A120" s="379">
        <v>6100</v>
      </c>
      <c r="B120" s="380">
        <v>613</v>
      </c>
      <c r="C120" s="383">
        <v>61307</v>
      </c>
      <c r="D120" s="384" t="s">
        <v>588</v>
      </c>
      <c r="E120" s="364">
        <f t="shared" si="6"/>
        <v>8693080</v>
      </c>
      <c r="F120" s="323">
        <f>[1]PEPP!F120+[1]PEPP!F257+[1]PEPP!F396+[1]PEPP!F534+[1]PEPP!F672+[1]PEPP!F809+[1]PEPP!F946+[1]PEPP!F1084+[1]PEPP!F1223+[1]PEPP!F1362+[1]PEPP!F1501+[1]PEPP!F1641+[1]PEPP!F1783+[1]PEPP!F1925+[1]PEPP!F2066</f>
        <v>0</v>
      </c>
      <c r="G120" s="323">
        <f>[1]PEPP!G120+[1]PEPP!G257+[1]PEPP!G396+[1]PEPP!G534+[1]PEPP!G672+[1]PEPP!G809+[1]PEPP!G946+[1]PEPP!G1084+[1]PEPP!G1223+[1]PEPP!G1362+[1]PEPP!G1501+[1]PEPP!G1641+[1]PEPP!G1783+[1]PEPP!G1925+[1]PEPP!G2066</f>
        <v>0</v>
      </c>
      <c r="H120" s="323">
        <f>[1]PEPP!H120+[1]PEPP!H257+[1]PEPP!H396+[1]PEPP!H534+[1]PEPP!H672+[1]PEPP!H809+[1]PEPP!H946+[1]PEPP!H1084+[1]PEPP!H1223+[1]PEPP!H1362+[1]PEPP!H1501+[1]PEPP!H1641+[1]PEPP!H1783+[1]PEPP!H1925+[1]PEPP!H2066</f>
        <v>0</v>
      </c>
      <c r="I120" s="323">
        <f>[1]PEPP!I120+[1]PEPP!I257+[1]PEPP!I396+[1]PEPP!I534+[1]PEPP!I672+[1]PEPP!I809+[1]PEPP!I946+[1]PEPP!I1084+[1]PEPP!I1223+[1]PEPP!I1362+[1]PEPP!I1501+[1]PEPP!I1641+[1]PEPP!I1783+[1]PEPP!I1925+[1]PEPP!I2066</f>
        <v>0</v>
      </c>
      <c r="J120" s="323">
        <f>[1]PEPP!J120+[1]PEPP!J257+[1]PEPP!J396+[1]PEPP!J534+[1]PEPP!J672+[1]PEPP!J809+[1]PEPP!J946+[1]PEPP!J1084+[1]PEPP!J1223+[1]PEPP!J1362+[1]PEPP!J1501+[1]PEPP!J1641+[1]PEPP!J1783+[1]PEPP!J1925+[1]PEPP!J2066</f>
        <v>0</v>
      </c>
      <c r="K120" s="323">
        <f>[1]PEPP!K120+[1]PEPP!K257+[1]PEPP!K396+[1]PEPP!K534+[1]PEPP!K672+[1]PEPP!K809+[1]PEPP!K946+[1]PEPP!K1084+[1]PEPP!K1223+[1]PEPP!K1362+[1]PEPP!K1501+[1]PEPP!K1641+[1]PEPP!K1783+[1]PEPP!K1925+[1]PEPP!K2066</f>
        <v>0</v>
      </c>
      <c r="L120" s="323">
        <f>[1]PEPP!L120+[1]PEPP!L257+[1]PEPP!L396+[1]PEPP!L534+[1]PEPP!L672+[1]PEPP!L809+[1]PEPP!L946+[1]PEPP!L1084+[1]PEPP!L1223+[1]PEPP!L1362+[1]PEPP!L1501+[1]PEPP!L1641+[1]PEPP!L1783+[1]PEPP!L1925+[1]PEPP!L2066</f>
        <v>0</v>
      </c>
      <c r="M120" s="323">
        <f>[1]PEPP!M120+[1]PEPP!M257+[1]PEPP!M396+[1]PEPP!M534+[1]PEPP!M672+[1]PEPP!M809+[1]PEPP!M946+[1]PEPP!M1084+[1]PEPP!M1223+[1]PEPP!M1362+[1]PEPP!M1501+[1]PEPP!M1641+[1]PEPP!M1783+[1]PEPP!M1925+[1]PEPP!M2066</f>
        <v>0</v>
      </c>
      <c r="N120" s="323">
        <f>[1]PEPP!N120+[1]PEPP!N257+[1]PEPP!N396+[1]PEPP!N534+[1]PEPP!N672+[1]PEPP!N809+[1]PEPP!N946+[1]PEPP!N1084+[1]PEPP!N1223+[1]PEPP!N1362+[1]PEPP!N1501+[1]PEPP!N1641+[1]PEPP!N1783+[1]PEPP!N1925+[1]PEPP!N2066</f>
        <v>0</v>
      </c>
      <c r="O120" s="323">
        <f>[1]PEPP!O120+[1]PEPP!O257+[1]PEPP!O396+[1]PEPP!O534+[1]PEPP!O672+[1]PEPP!O809+[1]PEPP!O946+[1]PEPP!O1084+[1]PEPP!O1223+[1]PEPP!O1362+[1]PEPP!O1501+[1]PEPP!O1641+[1]PEPP!O1783+[1]PEPP!O1925+[1]PEPP!O2066</f>
        <v>0</v>
      </c>
      <c r="P120" s="323">
        <f>[1]PEPP!P120+[1]PEPP!P257+[1]PEPP!P396+[1]PEPP!P534+[1]PEPP!P672+[1]PEPP!P809+[1]PEPP!P946+[1]PEPP!P1084+[1]PEPP!P1223+[1]PEPP!P1362+[1]PEPP!P1501+[1]PEPP!P1641+[1]PEPP!P1783+[1]PEPP!P1925+[1]PEPP!P2066</f>
        <v>0</v>
      </c>
      <c r="Q120" s="323">
        <f>[1]PEPP!Q120+[1]PEPP!Q257+[1]PEPP!Q396+[1]PEPP!Q534+[1]PEPP!Q672+[1]PEPP!Q809+[1]PEPP!Q946+[1]PEPP!Q1084+[1]PEPP!Q1223+[1]PEPP!Q1362+[1]PEPP!Q1501+[1]PEPP!Q1641+[1]PEPP!Q1783+[1]PEPP!Q1925+[1]PEPP!Q2066</f>
        <v>8693080</v>
      </c>
      <c r="R120" s="54"/>
      <c r="S120" s="54"/>
    </row>
    <row r="121" spans="1:19" ht="23.1" customHeight="1" x14ac:dyDescent="0.2">
      <c r="A121" s="379">
        <v>6100</v>
      </c>
      <c r="B121" s="380">
        <v>614</v>
      </c>
      <c r="C121" s="383">
        <v>61402</v>
      </c>
      <c r="D121" s="384" t="s">
        <v>589</v>
      </c>
      <c r="E121" s="364">
        <f t="shared" si="6"/>
        <v>13262820</v>
      </c>
      <c r="F121" s="323">
        <f>[1]PEPP!F121+[1]PEPP!F258+[1]PEPP!F397+[1]PEPP!F535+[1]PEPP!F673+[1]PEPP!F810+[1]PEPP!F947+[1]PEPP!F1085+[1]PEPP!F1224+[1]PEPP!F1363+[1]PEPP!F1502+[1]PEPP!F1642+[1]PEPP!F1784+[1]PEPP!F1926+[1]PEPP!F2067</f>
        <v>0</v>
      </c>
      <c r="G121" s="323">
        <f>[1]PEPP!G121+[1]PEPP!G258+[1]PEPP!G397+[1]PEPP!G535+[1]PEPP!G673+[1]PEPP!G810+[1]PEPP!G947+[1]PEPP!G1085+[1]PEPP!G1224+[1]PEPP!G1363+[1]PEPP!G1502+[1]PEPP!G1642+[1]PEPP!G1784+[1]PEPP!G1926+[1]PEPP!G2067</f>
        <v>1326282</v>
      </c>
      <c r="H121" s="323">
        <f>[1]PEPP!H121+[1]PEPP!H258+[1]PEPP!H397+[1]PEPP!H535+[1]PEPP!H673+[1]PEPP!H810+[1]PEPP!H947+[1]PEPP!H1085+[1]PEPP!H1224+[1]PEPP!H1363+[1]PEPP!H1502+[1]PEPP!H1642+[1]PEPP!H1784+[1]PEPP!H1926+[1]PEPP!H2067</f>
        <v>1326282</v>
      </c>
      <c r="I121" s="323">
        <f>[1]PEPP!I121+[1]PEPP!I258+[1]PEPP!I397+[1]PEPP!I535+[1]PEPP!I673+[1]PEPP!I810+[1]PEPP!I947+[1]PEPP!I1085+[1]PEPP!I1224+[1]PEPP!I1363+[1]PEPP!I1502+[1]PEPP!I1642+[1]PEPP!I1784+[1]PEPP!I1926+[1]PEPP!I2067</f>
        <v>1326282</v>
      </c>
      <c r="J121" s="323">
        <f>[1]PEPP!J121+[1]PEPP!J258+[1]PEPP!J397+[1]PEPP!J535+[1]PEPP!J673+[1]PEPP!J810+[1]PEPP!J947+[1]PEPP!J1085+[1]PEPP!J1224+[1]PEPP!J1363+[1]PEPP!J1502+[1]PEPP!J1642+[1]PEPP!J1784+[1]PEPP!J1926+[1]PEPP!J2067</f>
        <v>1326282</v>
      </c>
      <c r="K121" s="323">
        <f>[1]PEPP!K121+[1]PEPP!K258+[1]PEPP!K397+[1]PEPP!K535+[1]PEPP!K673+[1]PEPP!K810+[1]PEPP!K947+[1]PEPP!K1085+[1]PEPP!K1224+[1]PEPP!K1363+[1]PEPP!K1502+[1]PEPP!K1642+[1]PEPP!K1784+[1]PEPP!K1926+[1]PEPP!K2067</f>
        <v>1326282</v>
      </c>
      <c r="L121" s="323">
        <f>[1]PEPP!L121+[1]PEPP!L258+[1]PEPP!L397+[1]PEPP!L535+[1]PEPP!L673+[1]PEPP!L810+[1]PEPP!L947+[1]PEPP!L1085+[1]PEPP!L1224+[1]PEPP!L1363+[1]PEPP!L1502+[1]PEPP!L1642+[1]PEPP!L1784+[1]PEPP!L1926+[1]PEPP!L2067</f>
        <v>1326282</v>
      </c>
      <c r="M121" s="323">
        <f>[1]PEPP!M121+[1]PEPP!M258+[1]PEPP!M397+[1]PEPP!M535+[1]PEPP!M673+[1]PEPP!M810+[1]PEPP!M947+[1]PEPP!M1085+[1]PEPP!M1224+[1]PEPP!M1363+[1]PEPP!M1502+[1]PEPP!M1642+[1]PEPP!M1784+[1]PEPP!M1926+[1]PEPP!M2067</f>
        <v>1326282</v>
      </c>
      <c r="N121" s="323">
        <f>[1]PEPP!N121+[1]PEPP!N258+[1]PEPP!N397+[1]PEPP!N535+[1]PEPP!N673+[1]PEPP!N810+[1]PEPP!N947+[1]PEPP!N1085+[1]PEPP!N1224+[1]PEPP!N1363+[1]PEPP!N1502+[1]PEPP!N1642+[1]PEPP!N1784+[1]PEPP!N1926+[1]PEPP!N2067</f>
        <v>1326282</v>
      </c>
      <c r="O121" s="323">
        <f>[1]PEPP!O121+[1]PEPP!O258+[1]PEPP!O397+[1]PEPP!O535+[1]PEPP!O673+[1]PEPP!O810+[1]PEPP!O947+[1]PEPP!O1085+[1]PEPP!O1224+[1]PEPP!O1363+[1]PEPP!O1502+[1]PEPP!O1642+[1]PEPP!O1784+[1]PEPP!O1926+[1]PEPP!O2067</f>
        <v>1326282</v>
      </c>
      <c r="P121" s="323">
        <f>[1]PEPP!P121+[1]PEPP!P258+[1]PEPP!P397+[1]PEPP!P535+[1]PEPP!P673+[1]PEPP!P810+[1]PEPP!P947+[1]PEPP!P1085+[1]PEPP!P1224+[1]PEPP!P1363+[1]PEPP!P1502+[1]PEPP!P1642+[1]PEPP!P1784+[1]PEPP!P1926+[1]PEPP!P2067</f>
        <v>1326282</v>
      </c>
      <c r="Q121" s="323">
        <f>[1]PEPP!Q121+[1]PEPP!Q258+[1]PEPP!Q397+[1]PEPP!Q535+[1]PEPP!Q673+[1]PEPP!Q810+[1]PEPP!Q947+[1]PEPP!Q1085+[1]PEPP!Q1224+[1]PEPP!Q1363+[1]PEPP!Q1502+[1]PEPP!Q1642+[1]PEPP!Q1784+[1]PEPP!Q1926+[1]PEPP!Q2067</f>
        <v>0</v>
      </c>
      <c r="R121" s="54"/>
      <c r="S121" s="54"/>
    </row>
    <row r="122" spans="1:19" ht="23.1" customHeight="1" x14ac:dyDescent="0.2">
      <c r="A122" s="385">
        <v>6100</v>
      </c>
      <c r="B122" s="386">
        <v>615</v>
      </c>
      <c r="C122" s="383">
        <v>61502</v>
      </c>
      <c r="D122" s="384" t="s">
        <v>590</v>
      </c>
      <c r="E122" s="364">
        <f t="shared" si="6"/>
        <v>0</v>
      </c>
      <c r="F122" s="323">
        <f>[1]PEPP!F122+[1]PEPP!F259+[1]PEPP!F398+[1]PEPP!F536+[1]PEPP!F674+[1]PEPP!F811+[1]PEPP!F948+[1]PEPP!F1086+[1]PEPP!F1225+[1]PEPP!F1364+[1]PEPP!F1503+[1]PEPP!F1643+[1]PEPP!F1785+[1]PEPP!F1927+[1]PEPP!F2068</f>
        <v>0</v>
      </c>
      <c r="G122" s="323">
        <f>[1]PEPP!G122+[1]PEPP!G259+[1]PEPP!G398+[1]PEPP!G536+[1]PEPP!G674+[1]PEPP!G811+[1]PEPP!G948+[1]PEPP!G1086+[1]PEPP!G1225+[1]PEPP!G1364+[1]PEPP!G1503+[1]PEPP!G1643+[1]PEPP!G1785+[1]PEPP!G1927+[1]PEPP!G2068</f>
        <v>0</v>
      </c>
      <c r="H122" s="323">
        <f>[1]PEPP!H122+[1]PEPP!H259+[1]PEPP!H398+[1]PEPP!H536+[1]PEPP!H674+[1]PEPP!H811+[1]PEPP!H948+[1]PEPP!H1086+[1]PEPP!H1225+[1]PEPP!H1364+[1]PEPP!H1503+[1]PEPP!H1643+[1]PEPP!H1785+[1]PEPP!H1927+[1]PEPP!H2068</f>
        <v>0</v>
      </c>
      <c r="I122" s="323">
        <f>[1]PEPP!I122+[1]PEPP!I259+[1]PEPP!I398+[1]PEPP!I536+[1]PEPP!I674+[1]PEPP!I811+[1]PEPP!I948+[1]PEPP!I1086+[1]PEPP!I1225+[1]PEPP!I1364+[1]PEPP!I1503+[1]PEPP!I1643+[1]PEPP!I1785+[1]PEPP!I1927+[1]PEPP!I2068</f>
        <v>0</v>
      </c>
      <c r="J122" s="323">
        <f>[1]PEPP!J122+[1]PEPP!J259+[1]PEPP!J398+[1]PEPP!J536+[1]PEPP!J674+[1]PEPP!J811+[1]PEPP!J948+[1]PEPP!J1086+[1]PEPP!J1225+[1]PEPP!J1364+[1]PEPP!J1503+[1]PEPP!J1643+[1]PEPP!J1785+[1]PEPP!J1927+[1]PEPP!J2068</f>
        <v>0</v>
      </c>
      <c r="K122" s="323">
        <f>[1]PEPP!K122+[1]PEPP!K259+[1]PEPP!K398+[1]PEPP!K536+[1]PEPP!K674+[1]PEPP!K811+[1]PEPP!K948+[1]PEPP!K1086+[1]PEPP!K1225+[1]PEPP!K1364+[1]PEPP!K1503+[1]PEPP!K1643+[1]PEPP!K1785+[1]PEPP!K1927+[1]PEPP!K2068</f>
        <v>0</v>
      </c>
      <c r="L122" s="323">
        <f>[1]PEPP!L122+[1]PEPP!L259+[1]PEPP!L398+[1]PEPP!L536+[1]PEPP!L674+[1]PEPP!L811+[1]PEPP!L948+[1]PEPP!L1086+[1]PEPP!L1225+[1]PEPP!L1364+[1]PEPP!L1503+[1]PEPP!L1643+[1]PEPP!L1785+[1]PEPP!L1927+[1]PEPP!L2068</f>
        <v>0</v>
      </c>
      <c r="M122" s="323">
        <f>[1]PEPP!M122+[1]PEPP!M259+[1]PEPP!M398+[1]PEPP!M536+[1]PEPP!M674+[1]PEPP!M811+[1]PEPP!M948+[1]PEPP!M1086+[1]PEPP!M1225+[1]PEPP!M1364+[1]PEPP!M1503+[1]PEPP!M1643+[1]PEPP!M1785+[1]PEPP!M1927+[1]PEPP!M2068</f>
        <v>0</v>
      </c>
      <c r="N122" s="323">
        <f>[1]PEPP!N122+[1]PEPP!N259+[1]PEPP!N398+[1]PEPP!N536+[1]PEPP!N674+[1]PEPP!N811+[1]PEPP!N948+[1]PEPP!N1086+[1]PEPP!N1225+[1]PEPP!N1364+[1]PEPP!N1503+[1]PEPP!N1643+[1]PEPP!N1785+[1]PEPP!N1927+[1]PEPP!N2068</f>
        <v>0</v>
      </c>
      <c r="O122" s="323">
        <f>[1]PEPP!O122+[1]PEPP!O259+[1]PEPP!O398+[1]PEPP!O536+[1]PEPP!O674+[1]PEPP!O811+[1]PEPP!O948+[1]PEPP!O1086+[1]PEPP!O1225+[1]PEPP!O1364+[1]PEPP!O1503+[1]PEPP!O1643+[1]PEPP!O1785+[1]PEPP!O1927+[1]PEPP!O2068</f>
        <v>0</v>
      </c>
      <c r="P122" s="323">
        <f>[1]PEPP!P122+[1]PEPP!P259+[1]PEPP!P398+[1]PEPP!P536+[1]PEPP!P674+[1]PEPP!P811+[1]PEPP!P948+[1]PEPP!P1086+[1]PEPP!P1225+[1]PEPP!P1364+[1]PEPP!P1503+[1]PEPP!P1643+[1]PEPP!P1785+[1]PEPP!P1927+[1]PEPP!P2068</f>
        <v>0</v>
      </c>
      <c r="Q122" s="323">
        <f>[1]PEPP!Q122+[1]PEPP!Q259+[1]PEPP!Q398+[1]PEPP!Q536+[1]PEPP!Q674+[1]PEPP!Q811+[1]PEPP!Q948+[1]PEPP!Q1086+[1]PEPP!Q1225+[1]PEPP!Q1364+[1]PEPP!Q1503+[1]PEPP!Q1643+[1]PEPP!Q1785+[1]PEPP!Q1927+[1]PEPP!Q2068</f>
        <v>0</v>
      </c>
      <c r="R122" s="54"/>
      <c r="S122" s="54"/>
    </row>
    <row r="123" spans="1:19" ht="23.1" customHeight="1" x14ac:dyDescent="0.2">
      <c r="A123" s="385">
        <v>6200</v>
      </c>
      <c r="B123" s="386">
        <v>621</v>
      </c>
      <c r="C123" s="382">
        <v>62103</v>
      </c>
      <c r="D123" s="381" t="s">
        <v>591</v>
      </c>
      <c r="E123" s="364">
        <f t="shared" si="6"/>
        <v>0</v>
      </c>
      <c r="F123" s="323">
        <f>[1]PEPP!F123+[1]PEPP!F260+[1]PEPP!F399+[1]PEPP!F537+[1]PEPP!F675+[1]PEPP!F812+[1]PEPP!F949+[1]PEPP!F1087+[1]PEPP!F1226+[1]PEPP!F1365+[1]PEPP!F1504+[1]PEPP!F1644+[1]PEPP!F1786+[1]PEPP!F1928+[1]PEPP!F2069</f>
        <v>0</v>
      </c>
      <c r="G123" s="323">
        <f>[1]PEPP!G123+[1]PEPP!G260+[1]PEPP!G399+[1]PEPP!G537+[1]PEPP!G675+[1]PEPP!G812+[1]PEPP!G949+[1]PEPP!G1087+[1]PEPP!G1226+[1]PEPP!G1365+[1]PEPP!G1504+[1]PEPP!G1644+[1]PEPP!G1786+[1]PEPP!G1928+[1]PEPP!G2069</f>
        <v>0</v>
      </c>
      <c r="H123" s="323">
        <f>[1]PEPP!H123+[1]PEPP!H260+[1]PEPP!H399+[1]PEPP!H537+[1]PEPP!H675+[1]PEPP!H812+[1]PEPP!H949+[1]PEPP!H1087+[1]PEPP!H1226+[1]PEPP!H1365+[1]PEPP!H1504+[1]PEPP!H1644+[1]PEPP!H1786+[1]PEPP!H1928+[1]PEPP!H2069</f>
        <v>0</v>
      </c>
      <c r="I123" s="323">
        <f>[1]PEPP!I123+[1]PEPP!I260+[1]PEPP!I399+[1]PEPP!I537+[1]PEPP!I675+[1]PEPP!I812+[1]PEPP!I949+[1]PEPP!I1087+[1]PEPP!I1226+[1]PEPP!I1365+[1]PEPP!I1504+[1]PEPP!I1644+[1]PEPP!I1786+[1]PEPP!I1928+[1]PEPP!I2069</f>
        <v>0</v>
      </c>
      <c r="J123" s="323">
        <f>[1]PEPP!J123+[1]PEPP!J260+[1]PEPP!J399+[1]PEPP!J537+[1]PEPP!J675+[1]PEPP!J812+[1]PEPP!J949+[1]PEPP!J1087+[1]PEPP!J1226+[1]PEPP!J1365+[1]PEPP!J1504+[1]PEPP!J1644+[1]PEPP!J1786+[1]PEPP!J1928+[1]PEPP!J2069</f>
        <v>0</v>
      </c>
      <c r="K123" s="323">
        <f>[1]PEPP!K123+[1]PEPP!K260+[1]PEPP!K399+[1]PEPP!K537+[1]PEPP!K675+[1]PEPP!K812+[1]PEPP!K949+[1]PEPP!K1087+[1]PEPP!K1226+[1]PEPP!K1365+[1]PEPP!K1504+[1]PEPP!K1644+[1]PEPP!K1786+[1]PEPP!K1928+[1]PEPP!K2069</f>
        <v>0</v>
      </c>
      <c r="L123" s="323">
        <f>[1]PEPP!L123+[1]PEPP!L260+[1]PEPP!L399+[1]PEPP!L537+[1]PEPP!L675+[1]PEPP!L812+[1]PEPP!L949+[1]PEPP!L1087+[1]PEPP!L1226+[1]PEPP!L1365+[1]PEPP!L1504+[1]PEPP!L1644+[1]PEPP!L1786+[1]PEPP!L1928+[1]PEPP!L2069</f>
        <v>0</v>
      </c>
      <c r="M123" s="323">
        <f>[1]PEPP!M123+[1]PEPP!M260+[1]PEPP!M399+[1]PEPP!M537+[1]PEPP!M675+[1]PEPP!M812+[1]PEPP!M949+[1]PEPP!M1087+[1]PEPP!M1226+[1]PEPP!M1365+[1]PEPP!M1504+[1]PEPP!M1644+[1]PEPP!M1786+[1]PEPP!M1928+[1]PEPP!M2069</f>
        <v>0</v>
      </c>
      <c r="N123" s="323">
        <f>[1]PEPP!N123+[1]PEPP!N260+[1]PEPP!N399+[1]PEPP!N537+[1]PEPP!N675+[1]PEPP!N812+[1]PEPP!N949+[1]PEPP!N1087+[1]PEPP!N1226+[1]PEPP!N1365+[1]PEPP!N1504+[1]PEPP!N1644+[1]PEPP!N1786+[1]PEPP!N1928+[1]PEPP!N2069</f>
        <v>0</v>
      </c>
      <c r="O123" s="323">
        <f>[1]PEPP!O123+[1]PEPP!O260+[1]PEPP!O399+[1]PEPP!O537+[1]PEPP!O675+[1]PEPP!O812+[1]PEPP!O949+[1]PEPP!O1087+[1]PEPP!O1226+[1]PEPP!O1365+[1]PEPP!O1504+[1]PEPP!O1644+[1]PEPP!O1786+[1]PEPP!O1928+[1]PEPP!O2069</f>
        <v>0</v>
      </c>
      <c r="P123" s="323">
        <f>[1]PEPP!P123+[1]PEPP!P260+[1]PEPP!P399+[1]PEPP!P537+[1]PEPP!P675+[1]PEPP!P812+[1]PEPP!P949+[1]PEPP!P1087+[1]PEPP!P1226+[1]PEPP!P1365+[1]PEPP!P1504+[1]PEPP!P1644+[1]PEPP!P1786+[1]PEPP!P1928+[1]PEPP!P2069</f>
        <v>0</v>
      </c>
      <c r="Q123" s="323">
        <f>[1]PEPP!Q123+[1]PEPP!Q260+[1]PEPP!Q399+[1]PEPP!Q537+[1]PEPP!Q675+[1]PEPP!Q812+[1]PEPP!Q949+[1]PEPP!Q1087+[1]PEPP!Q1226+[1]PEPP!Q1365+[1]PEPP!Q1504+[1]PEPP!Q1644+[1]PEPP!Q1786+[1]PEPP!Q1928+[1]PEPP!Q2069</f>
        <v>0</v>
      </c>
      <c r="R123" s="54"/>
      <c r="S123" s="54"/>
    </row>
    <row r="124" spans="1:19" ht="23.1" customHeight="1" thickBot="1" x14ac:dyDescent="0.25">
      <c r="A124" s="387">
        <v>6300</v>
      </c>
      <c r="B124" s="388">
        <v>632</v>
      </c>
      <c r="C124" s="389">
        <v>63202</v>
      </c>
      <c r="D124" s="390" t="s">
        <v>592</v>
      </c>
      <c r="E124" s="376">
        <f t="shared" si="6"/>
        <v>0</v>
      </c>
      <c r="F124" s="335">
        <f>[1]PEPP!F124+[1]PEPP!F261+[1]PEPP!F400+[1]PEPP!F538+[1]PEPP!F676+[1]PEPP!F813+[1]PEPP!F950+[1]PEPP!F1088+[1]PEPP!F1227+[1]PEPP!F1366+[1]PEPP!F1505+[1]PEPP!F1645+[1]PEPP!F1787+[1]PEPP!F1929+[1]PEPP!F2070</f>
        <v>0</v>
      </c>
      <c r="G124" s="335">
        <f>[1]PEPP!G124+[1]PEPP!G261+[1]PEPP!G400+[1]PEPP!G538+[1]PEPP!G676+[1]PEPP!G813+[1]PEPP!G950+[1]PEPP!G1088+[1]PEPP!G1227+[1]PEPP!G1366+[1]PEPP!G1505+[1]PEPP!G1645+[1]PEPP!G1787+[1]PEPP!G1929+[1]PEPP!G2070</f>
        <v>0</v>
      </c>
      <c r="H124" s="335">
        <f>[1]PEPP!H124+[1]PEPP!H261+[1]PEPP!H400+[1]PEPP!H538+[1]PEPP!H676+[1]PEPP!H813+[1]PEPP!H950+[1]PEPP!H1088+[1]PEPP!H1227+[1]PEPP!H1366+[1]PEPP!H1505+[1]PEPP!H1645+[1]PEPP!H1787+[1]PEPP!H1929+[1]PEPP!H2070</f>
        <v>0</v>
      </c>
      <c r="I124" s="335">
        <f>[1]PEPP!I124+[1]PEPP!I261+[1]PEPP!I400+[1]PEPP!I538+[1]PEPP!I676+[1]PEPP!I813+[1]PEPP!I950+[1]PEPP!I1088+[1]PEPP!I1227+[1]PEPP!I1366+[1]PEPP!I1505+[1]PEPP!I1645+[1]PEPP!I1787+[1]PEPP!I1929+[1]PEPP!I2070</f>
        <v>0</v>
      </c>
      <c r="J124" s="335">
        <f>[1]PEPP!J124+[1]PEPP!J261+[1]PEPP!J400+[1]PEPP!J538+[1]PEPP!J676+[1]PEPP!J813+[1]PEPP!J950+[1]PEPP!J1088+[1]PEPP!J1227+[1]PEPP!J1366+[1]PEPP!J1505+[1]PEPP!J1645+[1]PEPP!J1787+[1]PEPP!J1929+[1]PEPP!J2070</f>
        <v>0</v>
      </c>
      <c r="K124" s="335">
        <f>[1]PEPP!K124+[1]PEPP!K261+[1]PEPP!K400+[1]PEPP!K538+[1]PEPP!K676+[1]PEPP!K813+[1]PEPP!K950+[1]PEPP!K1088+[1]PEPP!K1227+[1]PEPP!K1366+[1]PEPP!K1505+[1]PEPP!K1645+[1]PEPP!K1787+[1]PEPP!K1929+[1]PEPP!K2070</f>
        <v>0</v>
      </c>
      <c r="L124" s="335">
        <f>[1]PEPP!L124+[1]PEPP!L261+[1]PEPP!L400+[1]PEPP!L538+[1]PEPP!L676+[1]PEPP!L813+[1]PEPP!L950+[1]PEPP!L1088+[1]PEPP!L1227+[1]PEPP!L1366+[1]PEPP!L1505+[1]PEPP!L1645+[1]PEPP!L1787+[1]PEPP!L1929+[1]PEPP!L2070</f>
        <v>0</v>
      </c>
      <c r="M124" s="335">
        <f>[1]PEPP!M124+[1]PEPP!M261+[1]PEPP!M400+[1]PEPP!M538+[1]PEPP!M676+[1]PEPP!M813+[1]PEPP!M950+[1]PEPP!M1088+[1]PEPP!M1227+[1]PEPP!M1366+[1]PEPP!M1505+[1]PEPP!M1645+[1]PEPP!M1787+[1]PEPP!M1929+[1]PEPP!M2070</f>
        <v>0</v>
      </c>
      <c r="N124" s="335">
        <f>[1]PEPP!N124+[1]PEPP!N261+[1]PEPP!N400+[1]PEPP!N538+[1]PEPP!N676+[1]PEPP!N813+[1]PEPP!N950+[1]PEPP!N1088+[1]PEPP!N1227+[1]PEPP!N1366+[1]PEPP!N1505+[1]PEPP!N1645+[1]PEPP!N1787+[1]PEPP!N1929+[1]PEPP!N2070</f>
        <v>0</v>
      </c>
      <c r="O124" s="335">
        <f>[1]PEPP!O124+[1]PEPP!O261+[1]PEPP!O400+[1]PEPP!O538+[1]PEPP!O676+[1]PEPP!O813+[1]PEPP!O950+[1]PEPP!O1088+[1]PEPP!O1227+[1]PEPP!O1366+[1]PEPP!O1505+[1]PEPP!O1645+[1]PEPP!O1787+[1]PEPP!O1929+[1]PEPP!O2070</f>
        <v>0</v>
      </c>
      <c r="P124" s="335">
        <f>[1]PEPP!P124+[1]PEPP!P261+[1]PEPP!P400+[1]PEPP!P538+[1]PEPP!P676+[1]PEPP!P813+[1]PEPP!P950+[1]PEPP!P1088+[1]PEPP!P1227+[1]PEPP!P1366+[1]PEPP!P1505+[1]PEPP!P1645+[1]PEPP!P1787+[1]PEPP!P1929+[1]PEPP!P2070</f>
        <v>0</v>
      </c>
      <c r="Q124" s="335">
        <f>[1]PEPP!Q124+[1]PEPP!Q261+[1]PEPP!Q400+[1]PEPP!Q538+[1]PEPP!Q676+[1]PEPP!Q813+[1]PEPP!Q950+[1]PEPP!Q1088+[1]PEPP!Q1227+[1]PEPP!Q1366+[1]PEPP!Q1505+[1]PEPP!Q1645+[1]PEPP!Q1787+[1]PEPP!Q1929+[1]PEPP!Q2070</f>
        <v>0</v>
      </c>
      <c r="R124" s="54"/>
      <c r="S124" s="54"/>
    </row>
    <row r="125" spans="1:19" ht="23.1" customHeight="1" thickBot="1" x14ac:dyDescent="0.25">
      <c r="A125" s="569">
        <v>9000</v>
      </c>
      <c r="B125" s="570"/>
      <c r="C125" s="571"/>
      <c r="D125" s="391" t="s">
        <v>593</v>
      </c>
      <c r="E125" s="378">
        <f t="shared" si="6"/>
        <v>1090000</v>
      </c>
      <c r="F125" s="337">
        <f>[1]PEPP!F125+[1]PEPP!F262+[1]PEPP!F401+[1]PEPP!F539+[1]PEPP!F677+[1]PEPP!F814+[1]PEPP!F951+[1]PEPP!F1089+[1]PEPP!F1228+[1]PEPP!F1367+[1]PEPP!F1506+[1]PEPP!F1646+[1]PEPP!F1788+[1]PEPP!F1930+[1]PEPP!F2071</f>
        <v>40000</v>
      </c>
      <c r="G125" s="337">
        <f>[1]PEPP!G125+[1]PEPP!G262+[1]PEPP!G401+[1]PEPP!G539+[1]PEPP!G677+[1]PEPP!G814+[1]PEPP!G951+[1]PEPP!G1089+[1]PEPP!G1228+[1]PEPP!G1367+[1]PEPP!G1506+[1]PEPP!G1646+[1]PEPP!G1788+[1]PEPP!G1930+[1]PEPP!G2071</f>
        <v>140000</v>
      </c>
      <c r="H125" s="337">
        <f>[1]PEPP!H125+[1]PEPP!H262+[1]PEPP!H401+[1]PEPP!H539+[1]PEPP!H677+[1]PEPP!H814+[1]PEPP!H951+[1]PEPP!H1089+[1]PEPP!H1228+[1]PEPP!H1367+[1]PEPP!H1506+[1]PEPP!H1646+[1]PEPP!H1788+[1]PEPP!H1930+[1]PEPP!H2071</f>
        <v>140000</v>
      </c>
      <c r="I125" s="337">
        <f>[1]PEPP!I125+[1]PEPP!I262+[1]PEPP!I401+[1]PEPP!I539+[1]PEPP!I677+[1]PEPP!I814+[1]PEPP!I951+[1]PEPP!I1089+[1]PEPP!I1228+[1]PEPP!I1367+[1]PEPP!I1506+[1]PEPP!I1646+[1]PEPP!I1788+[1]PEPP!I1930+[1]PEPP!I2071</f>
        <v>140000</v>
      </c>
      <c r="J125" s="337">
        <f>[1]PEPP!J125+[1]PEPP!J262+[1]PEPP!J401+[1]PEPP!J539+[1]PEPP!J677+[1]PEPP!J814+[1]PEPP!J951+[1]PEPP!J1089+[1]PEPP!J1228+[1]PEPP!J1367+[1]PEPP!J1506+[1]PEPP!J1646+[1]PEPP!J1788+[1]PEPP!J1930+[1]PEPP!J2071</f>
        <v>140000</v>
      </c>
      <c r="K125" s="337">
        <f>[1]PEPP!K125+[1]PEPP!K262+[1]PEPP!K401+[1]PEPP!K539+[1]PEPP!K677+[1]PEPP!K814+[1]PEPP!K951+[1]PEPP!K1089+[1]PEPP!K1228+[1]PEPP!K1367+[1]PEPP!K1506+[1]PEPP!K1646+[1]PEPP!K1788+[1]PEPP!K1930+[1]PEPP!K2071</f>
        <v>140000</v>
      </c>
      <c r="L125" s="337">
        <f>[1]PEPP!L125+[1]PEPP!L262+[1]PEPP!L401+[1]PEPP!L539+[1]PEPP!L677+[1]PEPP!L814+[1]PEPP!L951+[1]PEPP!L1089+[1]PEPP!L1228+[1]PEPP!L1367+[1]PEPP!L1506+[1]PEPP!L1646+[1]PEPP!L1788+[1]PEPP!L1930+[1]PEPP!L2071</f>
        <v>50000</v>
      </c>
      <c r="M125" s="337">
        <f>[1]PEPP!M125+[1]PEPP!M262+[1]PEPP!M401+[1]PEPP!M539+[1]PEPP!M677+[1]PEPP!M814+[1]PEPP!M951+[1]PEPP!M1089+[1]PEPP!M1228+[1]PEPP!M1367+[1]PEPP!M1506+[1]PEPP!M1646+[1]PEPP!M1788+[1]PEPP!M1930+[1]PEPP!M2071</f>
        <v>140000</v>
      </c>
      <c r="N125" s="337">
        <f>[1]PEPP!N125+[1]PEPP!N262+[1]PEPP!N401+[1]PEPP!N539+[1]PEPP!N677+[1]PEPP!N814+[1]PEPP!N951+[1]PEPP!N1089+[1]PEPP!N1228+[1]PEPP!N1367+[1]PEPP!N1506+[1]PEPP!N1646+[1]PEPP!N1788+[1]PEPP!N1930+[1]PEPP!N2071</f>
        <v>40000</v>
      </c>
      <c r="O125" s="337">
        <f>[1]PEPP!O125+[1]PEPP!O262+[1]PEPP!O401+[1]PEPP!O539+[1]PEPP!O677+[1]PEPP!O814+[1]PEPP!O951+[1]PEPP!O1089+[1]PEPP!O1228+[1]PEPP!O1367+[1]PEPP!O1506+[1]PEPP!O1646+[1]PEPP!O1788+[1]PEPP!O1930+[1]PEPP!O2071</f>
        <v>40000</v>
      </c>
      <c r="P125" s="337">
        <f>[1]PEPP!P125+[1]PEPP!P262+[1]PEPP!P401+[1]PEPP!P539+[1]PEPP!P677+[1]PEPP!P814+[1]PEPP!P951+[1]PEPP!P1089+[1]PEPP!P1228+[1]PEPP!P1367+[1]PEPP!P1506+[1]PEPP!P1646+[1]PEPP!P1788+[1]PEPP!P1930+[1]PEPP!P2071</f>
        <v>40000</v>
      </c>
      <c r="Q125" s="337">
        <f>[1]PEPP!Q125+[1]PEPP!Q262+[1]PEPP!Q401+[1]PEPP!Q539+[1]PEPP!Q677+[1]PEPP!Q814+[1]PEPP!Q951+[1]PEPP!Q1089+[1]PEPP!Q1228+[1]PEPP!Q1367+[1]PEPP!Q1506+[1]PEPP!Q1646+[1]PEPP!Q1788+[1]PEPP!Q1930+[1]PEPP!Q2071</f>
        <v>40000</v>
      </c>
      <c r="R125" s="54"/>
      <c r="S125" s="54"/>
    </row>
    <row r="126" spans="1:19" ht="23.1" customHeight="1" x14ac:dyDescent="0.2">
      <c r="A126" s="392">
        <v>9900</v>
      </c>
      <c r="B126" s="392">
        <v>991</v>
      </c>
      <c r="C126" s="393">
        <v>99101</v>
      </c>
      <c r="D126" s="394" t="s">
        <v>594</v>
      </c>
      <c r="E126" s="361">
        <f t="shared" si="6"/>
        <v>1090000</v>
      </c>
      <c r="F126" s="323">
        <f>[1]PEPP!F126+[1]PEPP!F263+[1]PEPP!F402+[1]PEPP!F540+[1]PEPP!F678+[1]PEPP!F815+[1]PEPP!F952+[1]PEPP!F1090+[1]PEPP!F1229+[1]PEPP!F1368+[1]PEPP!F1507+[1]PEPP!F1647+[1]PEPP!F1789+[1]PEPP!F1931+[1]PEPP!F2072</f>
        <v>40000</v>
      </c>
      <c r="G126" s="323">
        <f>[1]PEPP!G126+[1]PEPP!G263+[1]PEPP!G402+[1]PEPP!G540+[1]PEPP!G678+[1]PEPP!G815+[1]PEPP!G952+[1]PEPP!G1090+[1]PEPP!G1229+[1]PEPP!G1368+[1]PEPP!G1507+[1]PEPP!G1647+[1]PEPP!G1789+[1]PEPP!G1931+[1]PEPP!G2072</f>
        <v>140000</v>
      </c>
      <c r="H126" s="323">
        <f>[1]PEPP!H126+[1]PEPP!H263+[1]PEPP!H402+[1]PEPP!H540+[1]PEPP!H678+[1]PEPP!H815+[1]PEPP!H952+[1]PEPP!H1090+[1]PEPP!H1229+[1]PEPP!H1368+[1]PEPP!H1507+[1]PEPP!H1647+[1]PEPP!H1789+[1]PEPP!H1931+[1]PEPP!H2072</f>
        <v>140000</v>
      </c>
      <c r="I126" s="323">
        <f>[1]PEPP!I126+[1]PEPP!I263+[1]PEPP!I402+[1]PEPP!I540+[1]PEPP!I678+[1]PEPP!I815+[1]PEPP!I952+[1]PEPP!I1090+[1]PEPP!I1229+[1]PEPP!I1368+[1]PEPP!I1507+[1]PEPP!I1647+[1]PEPP!I1789+[1]PEPP!I1931+[1]PEPP!I2072</f>
        <v>140000</v>
      </c>
      <c r="J126" s="323">
        <f>[1]PEPP!J126+[1]PEPP!J263+[1]PEPP!J402+[1]PEPP!J540+[1]PEPP!J678+[1]PEPP!J815+[1]PEPP!J952+[1]PEPP!J1090+[1]PEPP!J1229+[1]PEPP!J1368+[1]PEPP!J1507+[1]PEPP!J1647+[1]PEPP!J1789+[1]PEPP!J1931+[1]PEPP!J2072</f>
        <v>140000</v>
      </c>
      <c r="K126" s="323">
        <f>[1]PEPP!K126+[1]PEPP!K263+[1]PEPP!K402+[1]PEPP!K540+[1]PEPP!K678+[1]PEPP!K815+[1]PEPP!K952+[1]PEPP!K1090+[1]PEPP!K1229+[1]PEPP!K1368+[1]PEPP!K1507+[1]PEPP!K1647+[1]PEPP!K1789+[1]PEPP!K1931+[1]PEPP!K2072</f>
        <v>140000</v>
      </c>
      <c r="L126" s="323">
        <f>[1]PEPP!L126+[1]PEPP!L263+[1]PEPP!L402+[1]PEPP!L540+[1]PEPP!L678+[1]PEPP!L815+[1]PEPP!L952+[1]PEPP!L1090+[1]PEPP!L1229+[1]PEPP!L1368+[1]PEPP!L1507+[1]PEPP!L1647+[1]PEPP!L1789+[1]PEPP!L1931+[1]PEPP!L2072</f>
        <v>50000</v>
      </c>
      <c r="M126" s="323">
        <f>[1]PEPP!M126+[1]PEPP!M263+[1]PEPP!M402+[1]PEPP!M540+[1]PEPP!M678+[1]PEPP!M815+[1]PEPP!M952+[1]PEPP!M1090+[1]PEPP!M1229+[1]PEPP!M1368+[1]PEPP!M1507+[1]PEPP!M1647+[1]PEPP!M1789+[1]PEPP!M1931+[1]PEPP!M2072</f>
        <v>140000</v>
      </c>
      <c r="N126" s="323">
        <f>[1]PEPP!N126+[1]PEPP!N263+[1]PEPP!N402+[1]PEPP!N540+[1]PEPP!N678+[1]PEPP!N815+[1]PEPP!N952+[1]PEPP!N1090+[1]PEPP!N1229+[1]PEPP!N1368+[1]PEPP!N1507+[1]PEPP!N1647+[1]PEPP!N1789+[1]PEPP!N1931+[1]PEPP!N2072</f>
        <v>40000</v>
      </c>
      <c r="O126" s="323">
        <f>[1]PEPP!O126+[1]PEPP!O263+[1]PEPP!O402+[1]PEPP!O540+[1]PEPP!O678+[1]PEPP!O815+[1]PEPP!O952+[1]PEPP!O1090+[1]PEPP!O1229+[1]PEPP!O1368+[1]PEPP!O1507+[1]PEPP!O1647+[1]PEPP!O1789+[1]PEPP!O1931+[1]PEPP!O2072</f>
        <v>40000</v>
      </c>
      <c r="P126" s="323">
        <f>[1]PEPP!P126+[1]PEPP!P263+[1]PEPP!P402+[1]PEPP!P540+[1]PEPP!P678+[1]PEPP!P815+[1]PEPP!P952+[1]PEPP!P1090+[1]PEPP!P1229+[1]PEPP!P1368+[1]PEPP!P1507+[1]PEPP!P1647+[1]PEPP!P1789+[1]PEPP!P1931+[1]PEPP!P2072</f>
        <v>40000</v>
      </c>
      <c r="Q126" s="323">
        <f>[1]PEPP!Q126+[1]PEPP!Q263+[1]PEPP!Q402+[1]PEPP!Q540+[1]PEPP!Q678+[1]PEPP!Q815+[1]PEPP!Q952+[1]PEPP!Q1090+[1]PEPP!Q1229+[1]PEPP!Q1368+[1]PEPP!Q1507+[1]PEPP!Q1647+[1]PEPP!Q1789+[1]PEPP!Q1931+[1]PEPP!Q2072</f>
        <v>40000</v>
      </c>
      <c r="R126" s="54"/>
      <c r="S126" s="54"/>
    </row>
    <row r="127" spans="1:19" ht="23.1" customHeight="1" thickBot="1" x14ac:dyDescent="0.25">
      <c r="A127" s="572" t="s">
        <v>595</v>
      </c>
      <c r="B127" s="573"/>
      <c r="C127" s="573"/>
      <c r="D127" s="574"/>
      <c r="E127" s="395">
        <f>+E7+E18+E47+E94+E107+E116+E125</f>
        <v>86869401.508412391</v>
      </c>
      <c r="F127" s="395">
        <f t="shared" ref="F127:Q127" si="9">+F7+F18+F47+F94+F107+F116+F125</f>
        <v>14391549.83952532</v>
      </c>
      <c r="G127" s="395">
        <f t="shared" si="9"/>
        <v>6592887.0795253217</v>
      </c>
      <c r="H127" s="395">
        <f t="shared" si="9"/>
        <v>6106591.7015795838</v>
      </c>
      <c r="I127" s="395">
        <f t="shared" si="9"/>
        <v>5902733.7695253212</v>
      </c>
      <c r="J127" s="395">
        <f t="shared" si="9"/>
        <v>5878890.1895253211</v>
      </c>
      <c r="K127" s="395">
        <f t="shared" si="9"/>
        <v>5871476.8895253213</v>
      </c>
      <c r="L127" s="395">
        <f t="shared" si="9"/>
        <v>5862386.8295253217</v>
      </c>
      <c r="M127" s="395">
        <f t="shared" si="9"/>
        <v>5860789.7295253212</v>
      </c>
      <c r="N127" s="395">
        <f t="shared" si="9"/>
        <v>6018763.0515795834</v>
      </c>
      <c r="O127" s="395">
        <f t="shared" si="9"/>
        <v>5781118.3995253211</v>
      </c>
      <c r="P127" s="395">
        <f t="shared" si="9"/>
        <v>5749120.2495253216</v>
      </c>
      <c r="Q127" s="395">
        <f t="shared" si="9"/>
        <v>12853093.779525321</v>
      </c>
      <c r="R127" s="54"/>
      <c r="S127" s="54"/>
    </row>
    <row r="128" spans="1:19" ht="23.1" customHeight="1" x14ac:dyDescent="0.2">
      <c r="A128" s="304"/>
      <c r="B128" s="304"/>
      <c r="C128" s="305"/>
      <c r="E128" s="54">
        <f>E127+3000000-900000</f>
        <v>88969401.508412391</v>
      </c>
      <c r="F128" s="396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</row>
    <row r="129" spans="1:17" ht="23.1" customHeight="1" thickBot="1" x14ac:dyDescent="0.25">
      <c r="A129" s="304"/>
      <c r="B129" s="304"/>
      <c r="C129" s="305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</row>
    <row r="130" spans="1:17" ht="23.1" customHeight="1" thickBot="1" x14ac:dyDescent="0.25">
      <c r="A130" s="575" t="s">
        <v>596</v>
      </c>
      <c r="B130" s="576"/>
      <c r="C130" s="576"/>
      <c r="D130" s="576"/>
      <c r="E130" s="576"/>
      <c r="F130" s="576"/>
      <c r="G130" s="576"/>
      <c r="H130" s="576"/>
      <c r="I130" s="576"/>
      <c r="J130" s="576"/>
      <c r="K130" s="576"/>
      <c r="L130" s="576"/>
      <c r="M130" s="576"/>
      <c r="N130" s="576"/>
      <c r="O130" s="576"/>
      <c r="P130" s="576"/>
      <c r="Q130" s="577"/>
    </row>
    <row r="131" spans="1:17" ht="23.1" customHeight="1" x14ac:dyDescent="0.2">
      <c r="A131" s="578" t="s">
        <v>462</v>
      </c>
      <c r="B131" s="579"/>
      <c r="C131" s="580"/>
      <c r="D131" s="397" t="s">
        <v>597</v>
      </c>
      <c r="E131" s="398" t="s">
        <v>464</v>
      </c>
      <c r="F131" s="398" t="s">
        <v>465</v>
      </c>
      <c r="G131" s="398" t="s">
        <v>466</v>
      </c>
      <c r="H131" s="398" t="s">
        <v>467</v>
      </c>
      <c r="I131" s="398" t="s">
        <v>468</v>
      </c>
      <c r="J131" s="398" t="s">
        <v>469</v>
      </c>
      <c r="K131" s="398" t="s">
        <v>470</v>
      </c>
      <c r="L131" s="398" t="s">
        <v>471</v>
      </c>
      <c r="M131" s="398" t="s">
        <v>472</v>
      </c>
      <c r="N131" s="398" t="s">
        <v>473</v>
      </c>
      <c r="O131" s="398" t="s">
        <v>474</v>
      </c>
      <c r="P131" s="398" t="s">
        <v>475</v>
      </c>
      <c r="Q131" s="398" t="s">
        <v>476</v>
      </c>
    </row>
    <row r="132" spans="1:17" ht="23.1" customHeight="1" x14ac:dyDescent="0.2">
      <c r="A132" s="560">
        <v>1000</v>
      </c>
      <c r="B132" s="561"/>
      <c r="C132" s="562"/>
      <c r="D132" s="399" t="s">
        <v>477</v>
      </c>
      <c r="E132" s="400">
        <f>+F132+G132+H132+I132+J132+K132+L132+M132+N132+O132+P132+Q132</f>
        <v>27527928.071278624</v>
      </c>
      <c r="F132" s="401">
        <f>+F7</f>
        <v>2247964.6655975087</v>
      </c>
      <c r="G132" s="401">
        <f t="shared" ref="G132:Q132" si="10">+G7</f>
        <v>2874299.7055975087</v>
      </c>
      <c r="H132" s="401">
        <f t="shared" si="10"/>
        <v>2379794.9976517707</v>
      </c>
      <c r="I132" s="401">
        <f t="shared" si="10"/>
        <v>2225903.2255975087</v>
      </c>
      <c r="J132" s="401">
        <f t="shared" si="10"/>
        <v>2208903.9255975084</v>
      </c>
      <c r="K132" s="401">
        <f t="shared" si="10"/>
        <v>2204054.4255975084</v>
      </c>
      <c r="L132" s="401">
        <f t="shared" si="10"/>
        <v>2216015.8355975086</v>
      </c>
      <c r="M132" s="401">
        <f t="shared" si="10"/>
        <v>2202643.0655975086</v>
      </c>
      <c r="N132" s="401">
        <f t="shared" si="10"/>
        <v>2353802.0176517707</v>
      </c>
      <c r="O132" s="401">
        <f t="shared" si="10"/>
        <v>2209673.3755975086</v>
      </c>
      <c r="P132" s="401">
        <f t="shared" si="10"/>
        <v>2178507.5455975085</v>
      </c>
      <c r="Q132" s="401">
        <f t="shared" si="10"/>
        <v>2226365.2855975088</v>
      </c>
    </row>
    <row r="133" spans="1:17" ht="23.1" customHeight="1" x14ac:dyDescent="0.2">
      <c r="A133" s="560">
        <v>2000</v>
      </c>
      <c r="B133" s="561"/>
      <c r="C133" s="562"/>
      <c r="D133" s="402" t="s">
        <v>488</v>
      </c>
      <c r="E133" s="400">
        <f>+F133+G133+H133+I133+J133+K133+L133+M133+N133+O133+P133+Q133</f>
        <v>5507165.9400000013</v>
      </c>
      <c r="F133" s="401">
        <f t="shared" ref="F133:Q133" si="11">+F18</f>
        <v>458930.49</v>
      </c>
      <c r="G133" s="401">
        <f t="shared" si="11"/>
        <v>458930.49</v>
      </c>
      <c r="H133" s="401">
        <f t="shared" si="11"/>
        <v>458930.49</v>
      </c>
      <c r="I133" s="401">
        <f t="shared" si="11"/>
        <v>458930.49</v>
      </c>
      <c r="J133" s="401">
        <f t="shared" si="11"/>
        <v>458930.49</v>
      </c>
      <c r="K133" s="401">
        <f t="shared" si="11"/>
        <v>458930.49</v>
      </c>
      <c r="L133" s="401">
        <f t="shared" si="11"/>
        <v>458930.49</v>
      </c>
      <c r="M133" s="401">
        <f t="shared" si="11"/>
        <v>458930.49</v>
      </c>
      <c r="N133" s="401">
        <f t="shared" si="11"/>
        <v>458930.49</v>
      </c>
      <c r="O133" s="401">
        <f t="shared" si="11"/>
        <v>458930.49</v>
      </c>
      <c r="P133" s="401">
        <f t="shared" si="11"/>
        <v>458930.49</v>
      </c>
      <c r="Q133" s="401">
        <f t="shared" si="11"/>
        <v>458930.55</v>
      </c>
    </row>
    <row r="134" spans="1:17" ht="23.1" customHeight="1" x14ac:dyDescent="0.2">
      <c r="A134" s="560">
        <v>3000</v>
      </c>
      <c r="B134" s="561"/>
      <c r="C134" s="562"/>
      <c r="D134" s="402" t="s">
        <v>516</v>
      </c>
      <c r="E134" s="400">
        <f>+F134+G134+H134+I134+J134+K134+L134+M134+N134+O134+P134+Q134</f>
        <v>21720218.577133752</v>
      </c>
      <c r="F134" s="401">
        <f>+F47</f>
        <v>10864226.77392781</v>
      </c>
      <c r="G134" s="401">
        <f t="shared" ref="G134:Q134" si="12">+G47</f>
        <v>1012946.9739278128</v>
      </c>
      <c r="H134" s="401">
        <f t="shared" si="12"/>
        <v>1021156.3039278126</v>
      </c>
      <c r="I134" s="401">
        <f t="shared" si="12"/>
        <v>971190.14392781269</v>
      </c>
      <c r="J134" s="401">
        <f t="shared" si="12"/>
        <v>964345.86392781266</v>
      </c>
      <c r="K134" s="401">
        <f t="shared" si="12"/>
        <v>961782.06392781273</v>
      </c>
      <c r="L134" s="401">
        <f t="shared" si="12"/>
        <v>1030730.5939278126</v>
      </c>
      <c r="M134" s="401">
        <f t="shared" si="12"/>
        <v>952506.26392781269</v>
      </c>
      <c r="N134" s="401">
        <f t="shared" si="12"/>
        <v>1059320.6339278128</v>
      </c>
      <c r="O134" s="401">
        <f t="shared" si="12"/>
        <v>965804.62392781267</v>
      </c>
      <c r="P134" s="401">
        <f t="shared" si="12"/>
        <v>964972.30392781273</v>
      </c>
      <c r="Q134" s="401">
        <f t="shared" si="12"/>
        <v>951236.03392781271</v>
      </c>
    </row>
    <row r="135" spans="1:17" ht="23.1" customHeight="1" x14ac:dyDescent="0.2">
      <c r="A135" s="560">
        <v>4000</v>
      </c>
      <c r="B135" s="561"/>
      <c r="C135" s="562"/>
      <c r="D135" s="403" t="s">
        <v>598</v>
      </c>
      <c r="E135" s="400">
        <f>+F135+G135+H135+I135+J135+K135+L135+M135+N135+O135+P135+Q135</f>
        <v>9068188.9199999999</v>
      </c>
      <c r="F135" s="401">
        <f>+F94</f>
        <v>780427.91</v>
      </c>
      <c r="G135" s="401">
        <f t="shared" ref="G135:Q135" si="13">+G94</f>
        <v>780427.91</v>
      </c>
      <c r="H135" s="401">
        <f t="shared" si="13"/>
        <v>780427.91</v>
      </c>
      <c r="I135" s="401">
        <f t="shared" si="13"/>
        <v>780427.91</v>
      </c>
      <c r="J135" s="401">
        <f t="shared" si="13"/>
        <v>780427.91</v>
      </c>
      <c r="K135" s="401">
        <f t="shared" si="13"/>
        <v>780427.91</v>
      </c>
      <c r="L135" s="401">
        <f t="shared" si="13"/>
        <v>780427.91</v>
      </c>
      <c r="M135" s="401">
        <f t="shared" si="13"/>
        <v>780427.91</v>
      </c>
      <c r="N135" s="401">
        <f t="shared" si="13"/>
        <v>780427.91</v>
      </c>
      <c r="O135" s="401">
        <f t="shared" si="13"/>
        <v>780427.91</v>
      </c>
      <c r="P135" s="401">
        <f t="shared" si="13"/>
        <v>780427.91</v>
      </c>
      <c r="Q135" s="401">
        <f t="shared" si="13"/>
        <v>483481.91000000003</v>
      </c>
    </row>
    <row r="136" spans="1:17" ht="23.1" customHeight="1" x14ac:dyDescent="0.2">
      <c r="A136" s="560">
        <v>5000</v>
      </c>
      <c r="B136" s="561"/>
      <c r="C136" s="562"/>
      <c r="D136" s="403" t="s">
        <v>575</v>
      </c>
      <c r="E136" s="400">
        <f t="shared" ref="E136" si="14">+F136+G136+H136+I136+J136+K136+L136+M136+N136+O136+P136+Q136</f>
        <v>0</v>
      </c>
      <c r="F136" s="401">
        <f>+F107</f>
        <v>0</v>
      </c>
      <c r="G136" s="401">
        <f t="shared" ref="G136:Q136" si="15">+G107</f>
        <v>0</v>
      </c>
      <c r="H136" s="401">
        <f t="shared" si="15"/>
        <v>0</v>
      </c>
      <c r="I136" s="401">
        <f t="shared" si="15"/>
        <v>0</v>
      </c>
      <c r="J136" s="401">
        <f t="shared" si="15"/>
        <v>0</v>
      </c>
      <c r="K136" s="401">
        <f t="shared" si="15"/>
        <v>0</v>
      </c>
      <c r="L136" s="401">
        <f t="shared" si="15"/>
        <v>0</v>
      </c>
      <c r="M136" s="401">
        <f t="shared" si="15"/>
        <v>0</v>
      </c>
      <c r="N136" s="401">
        <f t="shared" si="15"/>
        <v>0</v>
      </c>
      <c r="O136" s="401">
        <f t="shared" si="15"/>
        <v>0</v>
      </c>
      <c r="P136" s="401">
        <f t="shared" si="15"/>
        <v>0</v>
      </c>
      <c r="Q136" s="401">
        <f t="shared" si="15"/>
        <v>0</v>
      </c>
    </row>
    <row r="137" spans="1:17" ht="23.1" customHeight="1" x14ac:dyDescent="0.2">
      <c r="A137" s="560">
        <v>6000</v>
      </c>
      <c r="B137" s="561"/>
      <c r="C137" s="562"/>
      <c r="D137" s="404" t="s">
        <v>584</v>
      </c>
      <c r="E137" s="400">
        <f>+F137+G137+H137+I137+J137+K137+L137+M137+N137+O137+P137+Q137</f>
        <v>21955900</v>
      </c>
      <c r="F137" s="405">
        <f>+F116</f>
        <v>0</v>
      </c>
      <c r="G137" s="405">
        <f t="shared" ref="G137:Q137" si="16">+G116</f>
        <v>1326282</v>
      </c>
      <c r="H137" s="405">
        <f t="shared" si="16"/>
        <v>1326282</v>
      </c>
      <c r="I137" s="405">
        <f t="shared" si="16"/>
        <v>1326282</v>
      </c>
      <c r="J137" s="405">
        <f t="shared" si="16"/>
        <v>1326282</v>
      </c>
      <c r="K137" s="405">
        <f t="shared" si="16"/>
        <v>1326282</v>
      </c>
      <c r="L137" s="405">
        <f t="shared" si="16"/>
        <v>1326282</v>
      </c>
      <c r="M137" s="405">
        <f t="shared" si="16"/>
        <v>1326282</v>
      </c>
      <c r="N137" s="405">
        <f t="shared" si="16"/>
        <v>1326282</v>
      </c>
      <c r="O137" s="405">
        <f t="shared" si="16"/>
        <v>1326282</v>
      </c>
      <c r="P137" s="405">
        <f t="shared" si="16"/>
        <v>1326282</v>
      </c>
      <c r="Q137" s="405">
        <f t="shared" si="16"/>
        <v>8693080</v>
      </c>
    </row>
    <row r="138" spans="1:17" ht="23.1" customHeight="1" x14ac:dyDescent="0.2">
      <c r="A138" s="560">
        <v>7000</v>
      </c>
      <c r="B138" s="561"/>
      <c r="C138" s="562"/>
      <c r="D138" s="404" t="s">
        <v>599</v>
      </c>
      <c r="E138" s="400">
        <f t="shared" ref="E138:E139" si="17">+F138+G138+H138+I138+J138+K138+L138+M138+N138+O138+P138+Q138</f>
        <v>0</v>
      </c>
      <c r="F138" s="406">
        <v>0</v>
      </c>
      <c r="G138" s="406">
        <v>0</v>
      </c>
      <c r="H138" s="406">
        <v>0</v>
      </c>
      <c r="I138" s="406">
        <v>0</v>
      </c>
      <c r="J138" s="406">
        <v>0</v>
      </c>
      <c r="K138" s="406">
        <v>0</v>
      </c>
      <c r="L138" s="406">
        <v>0</v>
      </c>
      <c r="M138" s="406">
        <v>0</v>
      </c>
      <c r="N138" s="406">
        <v>0</v>
      </c>
      <c r="O138" s="406">
        <v>0</v>
      </c>
      <c r="P138" s="406">
        <v>0</v>
      </c>
      <c r="Q138" s="406">
        <v>0</v>
      </c>
    </row>
    <row r="139" spans="1:17" ht="23.1" customHeight="1" x14ac:dyDescent="0.2">
      <c r="A139" s="560">
        <v>8000</v>
      </c>
      <c r="B139" s="561"/>
      <c r="C139" s="562"/>
      <c r="D139" s="404" t="s">
        <v>600</v>
      </c>
      <c r="E139" s="400">
        <f t="shared" si="17"/>
        <v>0</v>
      </c>
      <c r="F139" s="406">
        <v>0</v>
      </c>
      <c r="G139" s="406">
        <v>0</v>
      </c>
      <c r="H139" s="406">
        <v>0</v>
      </c>
      <c r="I139" s="406">
        <v>0</v>
      </c>
      <c r="J139" s="406">
        <v>0</v>
      </c>
      <c r="K139" s="406">
        <v>0</v>
      </c>
      <c r="L139" s="406">
        <v>0</v>
      </c>
      <c r="M139" s="406">
        <v>0</v>
      </c>
      <c r="N139" s="406">
        <v>0</v>
      </c>
      <c r="O139" s="406">
        <v>0</v>
      </c>
      <c r="P139" s="406">
        <v>0</v>
      </c>
      <c r="Q139" s="406">
        <v>0</v>
      </c>
    </row>
    <row r="140" spans="1:17" ht="23.1" customHeight="1" thickBot="1" x14ac:dyDescent="0.25">
      <c r="A140" s="563">
        <v>9000</v>
      </c>
      <c r="B140" s="564"/>
      <c r="C140" s="565"/>
      <c r="D140" s="407" t="s">
        <v>593</v>
      </c>
      <c r="E140" s="408">
        <f>+F140+G140+H140+I140+J140+K140+L140+M140+N140+O140+P140+Q140</f>
        <v>1090000</v>
      </c>
      <c r="F140" s="409">
        <f t="shared" ref="F140:Q140" si="18">+F125</f>
        <v>40000</v>
      </c>
      <c r="G140" s="409">
        <f t="shared" si="18"/>
        <v>140000</v>
      </c>
      <c r="H140" s="409">
        <f t="shared" si="18"/>
        <v>140000</v>
      </c>
      <c r="I140" s="409">
        <f t="shared" si="18"/>
        <v>140000</v>
      </c>
      <c r="J140" s="409">
        <f t="shared" si="18"/>
        <v>140000</v>
      </c>
      <c r="K140" s="409">
        <f t="shared" si="18"/>
        <v>140000</v>
      </c>
      <c r="L140" s="409">
        <f t="shared" si="18"/>
        <v>50000</v>
      </c>
      <c r="M140" s="409">
        <f t="shared" si="18"/>
        <v>140000</v>
      </c>
      <c r="N140" s="409">
        <f t="shared" si="18"/>
        <v>40000</v>
      </c>
      <c r="O140" s="409">
        <f t="shared" si="18"/>
        <v>40000</v>
      </c>
      <c r="P140" s="409">
        <f t="shared" si="18"/>
        <v>40000</v>
      </c>
      <c r="Q140" s="409">
        <f t="shared" si="18"/>
        <v>40000</v>
      </c>
    </row>
    <row r="141" spans="1:17" ht="23.1" customHeight="1" thickBot="1" x14ac:dyDescent="0.25">
      <c r="A141" s="557"/>
      <c r="B141" s="558"/>
      <c r="C141" s="559"/>
      <c r="D141" s="410" t="s">
        <v>595</v>
      </c>
      <c r="E141" s="411">
        <f>SUM(E132:E140)</f>
        <v>86869401.508412376</v>
      </c>
      <c r="F141" s="412">
        <f t="shared" ref="F141:Q141" si="19">SUM(F132:F140)</f>
        <v>14391549.83952532</v>
      </c>
      <c r="G141" s="412">
        <f t="shared" si="19"/>
        <v>6592887.0795253217</v>
      </c>
      <c r="H141" s="412">
        <f t="shared" si="19"/>
        <v>6106591.7015795838</v>
      </c>
      <c r="I141" s="412">
        <f t="shared" si="19"/>
        <v>5902733.7695253212</v>
      </c>
      <c r="J141" s="412">
        <f t="shared" si="19"/>
        <v>5878890.1895253211</v>
      </c>
      <c r="K141" s="412">
        <f t="shared" si="19"/>
        <v>5871476.8895253213</v>
      </c>
      <c r="L141" s="412">
        <f t="shared" si="19"/>
        <v>5862386.8295253217</v>
      </c>
      <c r="M141" s="412">
        <f t="shared" si="19"/>
        <v>5860789.7295253212</v>
      </c>
      <c r="N141" s="412">
        <f t="shared" si="19"/>
        <v>6018763.0515795834</v>
      </c>
      <c r="O141" s="412">
        <f t="shared" si="19"/>
        <v>5781118.3995253211</v>
      </c>
      <c r="P141" s="412">
        <f t="shared" si="19"/>
        <v>5749120.2495253216</v>
      </c>
      <c r="Q141" s="413">
        <f t="shared" si="19"/>
        <v>12853093.779525321</v>
      </c>
    </row>
    <row r="143" spans="1:17" x14ac:dyDescent="0.2">
      <c r="E143" s="414">
        <f>+E127-E141</f>
        <v>0</v>
      </c>
      <c r="F143" s="414">
        <f>F134-F47</f>
        <v>0</v>
      </c>
      <c r="G143" s="414">
        <f t="shared" ref="G143:Q143" si="20">G134-G47</f>
        <v>0</v>
      </c>
      <c r="H143" s="414">
        <f t="shared" si="20"/>
        <v>0</v>
      </c>
      <c r="I143" s="414">
        <f t="shared" si="20"/>
        <v>0</v>
      </c>
      <c r="J143" s="414">
        <f t="shared" si="20"/>
        <v>0</v>
      </c>
      <c r="K143" s="414">
        <f t="shared" si="20"/>
        <v>0</v>
      </c>
      <c r="L143" s="414">
        <f t="shared" si="20"/>
        <v>0</v>
      </c>
      <c r="M143" s="414">
        <f t="shared" si="20"/>
        <v>0</v>
      </c>
      <c r="N143" s="414">
        <f t="shared" si="20"/>
        <v>0</v>
      </c>
      <c r="O143" s="414">
        <f t="shared" si="20"/>
        <v>0</v>
      </c>
      <c r="P143" s="414">
        <f t="shared" si="20"/>
        <v>0</v>
      </c>
      <c r="Q143" s="414">
        <f t="shared" si="20"/>
        <v>0</v>
      </c>
    </row>
    <row r="145" spans="1:12" x14ac:dyDescent="0.2">
      <c r="A145" s="504"/>
      <c r="B145" s="504"/>
      <c r="C145" s="504"/>
      <c r="D145" s="504"/>
      <c r="E145" s="505"/>
      <c r="F145" s="506"/>
      <c r="G145" s="506"/>
      <c r="H145" s="506"/>
      <c r="I145" s="507"/>
      <c r="J145" s="507"/>
      <c r="K145" s="507"/>
      <c r="L145" s="507"/>
    </row>
    <row r="146" spans="1:12" x14ac:dyDescent="0.2">
      <c r="A146" s="504"/>
      <c r="B146" s="504"/>
      <c r="C146" s="504"/>
      <c r="D146" s="504"/>
      <c r="E146" s="241"/>
      <c r="F146" s="241"/>
      <c r="G146" s="241"/>
      <c r="H146" s="241"/>
      <c r="I146" s="508"/>
      <c r="J146" s="508"/>
      <c r="K146" s="509"/>
      <c r="L146" s="507"/>
    </row>
    <row r="147" spans="1:12" x14ac:dyDescent="0.2">
      <c r="A147" s="504"/>
      <c r="B147" s="504"/>
      <c r="C147" s="504"/>
      <c r="D147" s="504"/>
      <c r="E147" s="241"/>
      <c r="F147" s="241"/>
      <c r="G147" s="510"/>
      <c r="H147" s="241"/>
      <c r="I147" s="510"/>
      <c r="J147" s="510"/>
      <c r="K147" s="507"/>
      <c r="L147" s="507"/>
    </row>
    <row r="148" spans="1:12" x14ac:dyDescent="0.2">
      <c r="A148" s="504"/>
      <c r="B148" s="504"/>
      <c r="C148" s="504"/>
      <c r="D148" s="504"/>
      <c r="E148" s="296"/>
      <c r="F148" s="511"/>
      <c r="G148" s="511"/>
      <c r="H148" s="511"/>
      <c r="I148" s="511"/>
      <c r="J148" s="511"/>
      <c r="K148" s="507"/>
      <c r="L148" s="507"/>
    </row>
    <row r="149" spans="1:12" x14ac:dyDescent="0.2">
      <c r="A149" s="504"/>
      <c r="B149" s="504"/>
      <c r="C149" s="504"/>
      <c r="D149" s="504"/>
      <c r="E149" s="241"/>
      <c r="F149" s="507"/>
      <c r="G149" s="241"/>
      <c r="H149" s="510"/>
      <c r="I149" s="507"/>
      <c r="J149" s="507"/>
      <c r="K149" s="507"/>
      <c r="L149" s="507"/>
    </row>
    <row r="150" spans="1:12" x14ac:dyDescent="0.2">
      <c r="A150" s="504"/>
      <c r="B150" s="504"/>
      <c r="C150" s="504"/>
      <c r="D150" s="504"/>
      <c r="E150" s="241"/>
      <c r="F150" s="507"/>
      <c r="G150" s="241"/>
      <c r="H150" s="511"/>
      <c r="I150" s="511"/>
      <c r="J150" s="507"/>
      <c r="K150" s="507"/>
      <c r="L150" s="507"/>
    </row>
    <row r="151" spans="1:12" x14ac:dyDescent="0.2">
      <c r="A151" s="504"/>
      <c r="B151" s="504"/>
      <c r="C151" s="504"/>
      <c r="D151" s="504"/>
      <c r="E151" s="512"/>
      <c r="F151" s="512"/>
      <c r="G151" s="241"/>
      <c r="H151" s="510"/>
      <c r="I151" s="507"/>
      <c r="J151" s="507"/>
      <c r="K151" s="507"/>
      <c r="L151" s="507"/>
    </row>
    <row r="152" spans="1:12" x14ac:dyDescent="0.2">
      <c r="A152" s="504"/>
      <c r="B152" s="504"/>
      <c r="C152" s="504"/>
      <c r="D152" s="504"/>
      <c r="E152" s="513"/>
      <c r="F152" s="507"/>
      <c r="G152" s="241"/>
      <c r="H152" s="507"/>
      <c r="I152" s="507"/>
      <c r="J152" s="507"/>
      <c r="K152" s="507"/>
      <c r="L152" s="507"/>
    </row>
    <row r="153" spans="1:12" x14ac:dyDescent="0.2">
      <c r="A153" s="504"/>
      <c r="B153" s="504"/>
      <c r="C153" s="504"/>
      <c r="D153" s="504"/>
      <c r="E153" s="514"/>
      <c r="F153" s="241"/>
      <c r="G153" s="514"/>
      <c r="H153" s="510"/>
      <c r="I153" s="508"/>
      <c r="J153" s="507"/>
      <c r="K153" s="507"/>
      <c r="L153" s="507"/>
    </row>
    <row r="154" spans="1:12" x14ac:dyDescent="0.2">
      <c r="A154" s="504"/>
      <c r="B154" s="504"/>
      <c r="C154" s="504"/>
      <c r="D154" s="504"/>
      <c r="E154" s="241"/>
      <c r="F154" s="241"/>
      <c r="G154" s="241"/>
      <c r="H154" s="510"/>
      <c r="I154" s="511"/>
      <c r="J154" s="507"/>
      <c r="K154" s="507"/>
      <c r="L154" s="507"/>
    </row>
    <row r="155" spans="1:12" x14ac:dyDescent="0.2">
      <c r="A155" s="504"/>
      <c r="B155" s="504"/>
      <c r="C155" s="504"/>
      <c r="D155" s="504"/>
      <c r="E155" s="241"/>
      <c r="F155" s="241"/>
      <c r="G155" s="241"/>
      <c r="H155" s="507"/>
      <c r="I155" s="507"/>
      <c r="J155" s="507"/>
      <c r="K155" s="507"/>
      <c r="L155" s="507"/>
    </row>
    <row r="156" spans="1:12" hidden="1" x14ac:dyDescent="0.2">
      <c r="A156" s="504"/>
      <c r="B156" s="504"/>
      <c r="C156" s="504"/>
      <c r="D156" s="504"/>
      <c r="E156" s="241"/>
      <c r="F156" s="241"/>
      <c r="G156" s="241"/>
      <c r="H156" s="507"/>
      <c r="I156" s="507"/>
      <c r="J156" s="507"/>
      <c r="K156" s="507"/>
      <c r="L156" s="507"/>
    </row>
    <row r="157" spans="1:12" hidden="1" x14ac:dyDescent="0.2">
      <c r="A157" s="504"/>
      <c r="B157" s="504"/>
      <c r="C157" s="504"/>
      <c r="D157" s="504"/>
      <c r="E157" s="505"/>
      <c r="F157" s="514"/>
      <c r="G157" s="514"/>
      <c r="H157" s="507"/>
      <c r="I157" s="507"/>
      <c r="J157" s="507"/>
      <c r="K157" s="507"/>
      <c r="L157" s="507"/>
    </row>
    <row r="158" spans="1:12" hidden="1" x14ac:dyDescent="0.2">
      <c r="A158" s="504"/>
      <c r="B158" s="504"/>
      <c r="C158" s="504"/>
      <c r="D158" s="504"/>
      <c r="E158" s="241"/>
      <c r="F158" s="241"/>
      <c r="G158" s="241"/>
      <c r="H158" s="507"/>
      <c r="I158" s="507"/>
      <c r="J158" s="507"/>
      <c r="K158" s="507"/>
      <c r="L158" s="507"/>
    </row>
    <row r="159" spans="1:12" hidden="1" x14ac:dyDescent="0.2">
      <c r="A159" s="504"/>
      <c r="B159" s="504"/>
      <c r="C159" s="504"/>
      <c r="D159" s="504"/>
      <c r="E159" s="241"/>
      <c r="F159" s="241"/>
      <c r="G159" s="241"/>
      <c r="H159" s="507"/>
      <c r="I159" s="507"/>
      <c r="J159" s="507"/>
      <c r="K159" s="507"/>
      <c r="L159" s="507"/>
    </row>
    <row r="160" spans="1:12" hidden="1" x14ac:dyDescent="0.2">
      <c r="A160" s="504"/>
      <c r="B160" s="504"/>
      <c r="C160" s="504"/>
      <c r="D160" s="504"/>
      <c r="E160" s="241"/>
      <c r="F160" s="241"/>
      <c r="G160" s="296"/>
      <c r="H160" s="507"/>
      <c r="I160" s="507"/>
      <c r="J160" s="507"/>
      <c r="K160" s="507"/>
      <c r="L160" s="507"/>
    </row>
    <row r="161" spans="1:12" hidden="1" x14ac:dyDescent="0.2">
      <c r="A161" s="504"/>
      <c r="B161" s="504"/>
      <c r="C161" s="504"/>
      <c r="D161" s="504"/>
      <c r="E161" s="241"/>
      <c r="F161" s="241"/>
      <c r="G161" s="241"/>
      <c r="H161" s="507"/>
      <c r="I161" s="507"/>
      <c r="J161" s="507"/>
      <c r="K161" s="507"/>
      <c r="L161" s="507"/>
    </row>
    <row r="162" spans="1:12" hidden="1" x14ac:dyDescent="0.2">
      <c r="A162" s="504"/>
      <c r="B162" s="504"/>
      <c r="C162" s="504"/>
      <c r="D162" s="504"/>
      <c r="E162" s="241"/>
      <c r="F162" s="241"/>
      <c r="G162" s="241"/>
      <c r="H162" s="507"/>
      <c r="I162" s="507"/>
      <c r="J162" s="507"/>
      <c r="K162" s="507"/>
      <c r="L162" s="507"/>
    </row>
    <row r="163" spans="1:12" hidden="1" x14ac:dyDescent="0.2">
      <c r="A163" s="504"/>
      <c r="B163" s="504"/>
      <c r="C163" s="504"/>
      <c r="D163" s="504"/>
      <c r="E163" s="512"/>
      <c r="F163" s="241"/>
      <c r="G163" s="241"/>
      <c r="H163" s="507"/>
      <c r="I163" s="507"/>
      <c r="J163" s="507"/>
      <c r="K163" s="507"/>
      <c r="L163" s="507"/>
    </row>
    <row r="164" spans="1:12" hidden="1" x14ac:dyDescent="0.2">
      <c r="A164" s="504"/>
      <c r="B164" s="504"/>
      <c r="C164" s="504"/>
      <c r="D164" s="504"/>
      <c r="E164" s="513"/>
      <c r="F164" s="241"/>
      <c r="G164" s="241"/>
      <c r="H164" s="507"/>
      <c r="I164" s="507"/>
      <c r="J164" s="507"/>
      <c r="K164" s="507"/>
      <c r="L164" s="507"/>
    </row>
    <row r="165" spans="1:12" hidden="1" x14ac:dyDescent="0.2">
      <c r="A165" s="504"/>
      <c r="B165" s="504"/>
      <c r="C165" s="504"/>
      <c r="D165" s="504"/>
      <c r="E165" s="513"/>
      <c r="F165" s="241"/>
      <c r="G165" s="241"/>
      <c r="H165" s="507"/>
      <c r="I165" s="507"/>
      <c r="J165" s="507"/>
      <c r="K165" s="507"/>
      <c r="L165" s="507"/>
    </row>
    <row r="166" spans="1:12" hidden="1" x14ac:dyDescent="0.2">
      <c r="A166" s="504"/>
      <c r="B166" s="504"/>
      <c r="C166" s="504"/>
      <c r="D166" s="504"/>
      <c r="E166" s="513"/>
      <c r="F166" s="241"/>
      <c r="G166" s="241"/>
      <c r="H166" s="507"/>
      <c r="I166" s="507"/>
      <c r="J166" s="507"/>
      <c r="K166" s="507"/>
      <c r="L166" s="507"/>
    </row>
    <row r="167" spans="1:12" hidden="1" x14ac:dyDescent="0.2">
      <c r="A167" s="504"/>
      <c r="B167" s="504"/>
      <c r="C167" s="504"/>
      <c r="D167" s="504"/>
      <c r="E167" s="513"/>
      <c r="F167" s="241"/>
      <c r="G167" s="241"/>
      <c r="H167" s="507"/>
      <c r="I167" s="507"/>
      <c r="J167" s="507"/>
      <c r="K167" s="507"/>
      <c r="L167" s="507"/>
    </row>
    <row r="168" spans="1:12" hidden="1" x14ac:dyDescent="0.2">
      <c r="A168" s="504"/>
      <c r="B168" s="504"/>
      <c r="C168" s="504"/>
      <c r="D168" s="504"/>
      <c r="E168" s="513"/>
      <c r="F168" s="241"/>
      <c r="G168" s="241"/>
      <c r="H168" s="507"/>
      <c r="I168" s="507"/>
      <c r="J168" s="507"/>
      <c r="K168" s="507"/>
      <c r="L168" s="507"/>
    </row>
    <row r="169" spans="1:12" hidden="1" x14ac:dyDescent="0.2">
      <c r="A169" s="504"/>
      <c r="B169" s="504"/>
      <c r="C169" s="504"/>
      <c r="D169" s="504"/>
      <c r="E169" s="513"/>
      <c r="F169" s="241"/>
      <c r="G169" s="241"/>
      <c r="H169" s="507"/>
      <c r="I169" s="507"/>
      <c r="J169" s="507"/>
      <c r="K169" s="507"/>
      <c r="L169" s="507"/>
    </row>
    <row r="170" spans="1:12" hidden="1" x14ac:dyDescent="0.2">
      <c r="A170" s="504"/>
      <c r="B170" s="504"/>
      <c r="C170" s="504"/>
      <c r="D170" s="504"/>
      <c r="E170" s="515"/>
      <c r="F170" s="514"/>
      <c r="G170" s="241"/>
      <c r="H170" s="507"/>
      <c r="I170" s="507"/>
      <c r="J170" s="507"/>
      <c r="K170" s="507"/>
      <c r="L170" s="507"/>
    </row>
    <row r="171" spans="1:12" hidden="1" x14ac:dyDescent="0.2">
      <c r="A171" s="504"/>
      <c r="B171" s="504"/>
      <c r="C171" s="504"/>
      <c r="D171" s="504"/>
      <c r="E171" s="515"/>
      <c r="F171" s="514"/>
      <c r="G171" s="241"/>
      <c r="H171" s="507"/>
      <c r="I171" s="507"/>
      <c r="J171" s="507"/>
      <c r="K171" s="507"/>
      <c r="L171" s="507"/>
    </row>
    <row r="172" spans="1:12" hidden="1" x14ac:dyDescent="0.2">
      <c r="A172" s="504"/>
      <c r="B172" s="504"/>
      <c r="C172" s="504"/>
      <c r="D172" s="504"/>
      <c r="E172" s="513"/>
      <c r="F172" s="241"/>
      <c r="G172" s="241"/>
      <c r="H172" s="507"/>
      <c r="I172" s="507"/>
      <c r="J172" s="507"/>
      <c r="K172" s="507"/>
      <c r="L172" s="507"/>
    </row>
    <row r="173" spans="1:12" x14ac:dyDescent="0.2">
      <c r="A173" s="504"/>
      <c r="B173" s="504"/>
      <c r="C173" s="504"/>
      <c r="D173" s="504"/>
      <c r="E173" s="513"/>
      <c r="F173" s="241"/>
      <c r="G173" s="241"/>
      <c r="H173" s="510"/>
      <c r="I173" s="507"/>
      <c r="J173" s="507"/>
      <c r="K173" s="507"/>
      <c r="L173" s="507"/>
    </row>
    <row r="174" spans="1:12" x14ac:dyDescent="0.2">
      <c r="A174" s="504"/>
      <c r="B174" s="504"/>
      <c r="C174" s="504"/>
      <c r="D174" s="504"/>
      <c r="E174" s="513"/>
      <c r="F174" s="241"/>
      <c r="G174" s="241"/>
      <c r="H174" s="510"/>
      <c r="I174" s="507"/>
      <c r="J174" s="507"/>
      <c r="K174" s="507"/>
      <c r="L174" s="507"/>
    </row>
    <row r="175" spans="1:12" x14ac:dyDescent="0.2">
      <c r="A175" s="504"/>
      <c r="B175" s="504"/>
      <c r="C175" s="504"/>
      <c r="D175" s="504"/>
      <c r="E175" s="513"/>
      <c r="F175" s="241"/>
      <c r="G175" s="241"/>
      <c r="H175" s="510"/>
      <c r="I175" s="507"/>
      <c r="J175" s="507"/>
      <c r="K175" s="507"/>
      <c r="L175" s="507"/>
    </row>
    <row r="176" spans="1:12" x14ac:dyDescent="0.2">
      <c r="A176" s="504"/>
      <c r="B176" s="504"/>
      <c r="C176" s="504"/>
      <c r="D176" s="504"/>
      <c r="E176" s="513"/>
      <c r="F176" s="241"/>
      <c r="G176" s="241"/>
      <c r="H176" s="510"/>
      <c r="I176" s="507"/>
      <c r="J176" s="507"/>
      <c r="K176" s="507"/>
      <c r="L176" s="507"/>
    </row>
    <row r="177" spans="1:12" x14ac:dyDescent="0.2">
      <c r="A177" s="504"/>
      <c r="B177" s="504"/>
      <c r="C177" s="504"/>
      <c r="D177" s="504"/>
      <c r="E177" s="513"/>
      <c r="F177" s="241"/>
      <c r="G177" s="241"/>
      <c r="H177" s="241"/>
      <c r="I177" s="507"/>
      <c r="J177" s="507"/>
      <c r="K177" s="507"/>
      <c r="L177" s="507"/>
    </row>
    <row r="178" spans="1:12" x14ac:dyDescent="0.2">
      <c r="A178" s="504"/>
      <c r="B178" s="504"/>
      <c r="C178" s="504"/>
      <c r="D178" s="504"/>
      <c r="E178" s="513"/>
      <c r="F178" s="241"/>
      <c r="G178" s="241"/>
      <c r="H178" s="296"/>
      <c r="I178" s="507"/>
      <c r="J178" s="507"/>
      <c r="K178" s="507"/>
      <c r="L178" s="507"/>
    </row>
    <row r="179" spans="1:12" x14ac:dyDescent="0.2">
      <c r="A179" s="504"/>
      <c r="B179" s="504"/>
      <c r="C179" s="504"/>
      <c r="D179" s="504"/>
      <c r="E179" s="513"/>
      <c r="F179" s="241"/>
      <c r="G179" s="241"/>
      <c r="H179" s="241"/>
      <c r="I179" s="507"/>
      <c r="J179" s="507"/>
      <c r="K179" s="507"/>
      <c r="L179" s="507"/>
    </row>
    <row r="180" spans="1:12" x14ac:dyDescent="0.2">
      <c r="A180" s="504"/>
      <c r="B180" s="504"/>
      <c r="C180" s="504"/>
      <c r="D180" s="504"/>
      <c r="E180" s="513"/>
      <c r="F180" s="507"/>
      <c r="G180" s="241"/>
      <c r="H180" s="507"/>
      <c r="I180" s="507"/>
      <c r="J180" s="507"/>
      <c r="K180" s="507"/>
      <c r="L180" s="507"/>
    </row>
    <row r="181" spans="1:12" x14ac:dyDescent="0.2">
      <c r="A181" s="504"/>
      <c r="B181" s="504"/>
      <c r="C181" s="504"/>
      <c r="D181" s="504"/>
      <c r="E181" s="513"/>
      <c r="F181" s="507"/>
      <c r="G181" s="507"/>
      <c r="H181" s="507"/>
      <c r="I181" s="507"/>
      <c r="J181" s="507"/>
      <c r="K181" s="507"/>
      <c r="L181" s="507"/>
    </row>
    <row r="182" spans="1:12" x14ac:dyDescent="0.2">
      <c r="A182" s="504"/>
      <c r="B182" s="504"/>
      <c r="C182" s="504"/>
      <c r="D182" s="504"/>
      <c r="E182" s="513"/>
      <c r="F182" s="507"/>
      <c r="G182" s="507"/>
      <c r="H182" s="507"/>
      <c r="I182" s="507"/>
      <c r="J182" s="507"/>
      <c r="K182" s="507"/>
      <c r="L182" s="507"/>
    </row>
  </sheetData>
  <mergeCells count="25">
    <mergeCell ref="A7:C7"/>
    <mergeCell ref="A1:Q1"/>
    <mergeCell ref="A2:Q2"/>
    <mergeCell ref="A3:Q3"/>
    <mergeCell ref="G5:Q5"/>
    <mergeCell ref="A6:C6"/>
    <mergeCell ref="A134:C134"/>
    <mergeCell ref="A18:C18"/>
    <mergeCell ref="A47:C47"/>
    <mergeCell ref="A94:C94"/>
    <mergeCell ref="A107:C107"/>
    <mergeCell ref="A116:C116"/>
    <mergeCell ref="A125:C125"/>
    <mergeCell ref="A127:D127"/>
    <mergeCell ref="A130:Q130"/>
    <mergeCell ref="A131:C131"/>
    <mergeCell ref="A132:C132"/>
    <mergeCell ref="A133:C133"/>
    <mergeCell ref="A141:C141"/>
    <mergeCell ref="A135:C135"/>
    <mergeCell ref="A136:C136"/>
    <mergeCell ref="A137:C137"/>
    <mergeCell ref="A138:C138"/>
    <mergeCell ref="A139:C139"/>
    <mergeCell ref="A140:C140"/>
  </mergeCells>
  <pageMargins left="0.7" right="0.7" top="0.75" bottom="0.75" header="0.3" footer="0.3"/>
  <pageSetup scale="2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0"/>
  <sheetViews>
    <sheetView tabSelected="1" topLeftCell="A292" zoomScale="80" zoomScaleNormal="80" workbookViewId="0">
      <selection activeCell="G302" sqref="G302"/>
    </sheetView>
  </sheetViews>
  <sheetFormatPr baseColWidth="10" defaultColWidth="9.140625" defaultRowHeight="15" x14ac:dyDescent="0.25"/>
  <cols>
    <col min="1" max="1" width="27.85546875" customWidth="1"/>
    <col min="2" max="2" width="15.7109375" customWidth="1"/>
    <col min="3" max="3" width="12.5703125" customWidth="1"/>
    <col min="4" max="4" width="19.85546875" bestFit="1" customWidth="1"/>
    <col min="5" max="5" width="16" style="1" bestFit="1" customWidth="1"/>
    <col min="6" max="6" width="16.5703125" style="1" bestFit="1" customWidth="1"/>
    <col min="7" max="7" width="14.7109375" style="1" customWidth="1"/>
    <col min="8" max="8" width="15.140625" style="1" bestFit="1" customWidth="1"/>
    <col min="9" max="9" width="12.42578125" style="1" bestFit="1" customWidth="1"/>
    <col min="10" max="10" width="17.28515625" style="1" bestFit="1" customWidth="1"/>
    <col min="11" max="11" width="14.5703125" style="1" bestFit="1" customWidth="1"/>
    <col min="12" max="13" width="12.28515625" style="1" bestFit="1" customWidth="1"/>
    <col min="14" max="255" width="11.42578125" customWidth="1"/>
  </cols>
  <sheetData>
    <row r="1" spans="1:13" x14ac:dyDescent="0.25">
      <c r="A1" s="591" t="s">
        <v>0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</row>
    <row r="2" spans="1:13" ht="15.75" thickBot="1" x14ac:dyDescent="0.3"/>
    <row r="3" spans="1:13" x14ac:dyDescent="0.25">
      <c r="A3" s="2" t="s">
        <v>1</v>
      </c>
      <c r="B3" s="3"/>
      <c r="C3" s="4"/>
      <c r="D3" s="3"/>
      <c r="E3" s="5"/>
      <c r="F3" s="589" t="s">
        <v>2</v>
      </c>
      <c r="G3" s="589"/>
      <c r="H3" s="589"/>
      <c r="I3" s="589"/>
      <c r="J3" s="589"/>
      <c r="K3" s="589"/>
      <c r="L3" s="589"/>
      <c r="M3" s="590"/>
    </row>
    <row r="4" spans="1:13" ht="15.75" thickBot="1" x14ac:dyDescent="0.3">
      <c r="A4" s="6" t="s">
        <v>3</v>
      </c>
      <c r="B4" s="7"/>
      <c r="C4" s="7"/>
      <c r="D4" s="7"/>
      <c r="E4" s="8"/>
      <c r="F4" s="9"/>
      <c r="G4" s="9"/>
      <c r="H4" s="9"/>
      <c r="I4" s="8"/>
      <c r="J4" s="9"/>
      <c r="K4" s="8"/>
      <c r="L4" s="9"/>
      <c r="M4" s="10"/>
    </row>
    <row r="5" spans="1:13" ht="15.75" thickBot="1" x14ac:dyDescent="0.3"/>
    <row r="6" spans="1:13" ht="26.25" thickBot="1" x14ac:dyDescent="0.3">
      <c r="A6" s="11" t="s">
        <v>4</v>
      </c>
      <c r="B6" s="12" t="s">
        <v>5</v>
      </c>
      <c r="C6" s="12" t="s">
        <v>6</v>
      </c>
      <c r="D6" s="12" t="s">
        <v>7</v>
      </c>
      <c r="E6" s="13" t="s">
        <v>8</v>
      </c>
      <c r="F6" s="14" t="s">
        <v>9</v>
      </c>
      <c r="G6" s="14" t="s">
        <v>10</v>
      </c>
      <c r="H6" s="14" t="s">
        <v>11</v>
      </c>
      <c r="I6" s="13" t="s">
        <v>12</v>
      </c>
      <c r="J6" s="14" t="s">
        <v>13</v>
      </c>
      <c r="K6" s="13" t="s">
        <v>14</v>
      </c>
      <c r="L6" s="15"/>
      <c r="M6" s="16" t="s">
        <v>15</v>
      </c>
    </row>
    <row r="7" spans="1:13" ht="15.75" thickBot="1" x14ac:dyDescent="0.3">
      <c r="C7" s="17"/>
      <c r="K7" s="18"/>
    </row>
    <row r="8" spans="1:13" x14ac:dyDescent="0.25">
      <c r="A8" s="19" t="s">
        <v>16</v>
      </c>
      <c r="B8" s="20" t="s">
        <v>17</v>
      </c>
      <c r="C8" s="21" t="s">
        <v>18</v>
      </c>
      <c r="D8" s="22">
        <v>44440</v>
      </c>
      <c r="E8" s="23">
        <f>(46942.9884)*1.1</f>
        <v>51637.287240000005</v>
      </c>
      <c r="F8" s="24"/>
      <c r="G8" s="24">
        <f t="shared" ref="G8:G21" si="0">E8/30.4*40</f>
        <v>67943.799000000014</v>
      </c>
      <c r="H8" s="24">
        <f>E8/30.4*20*25%</f>
        <v>8492.9748750000017</v>
      </c>
      <c r="I8" s="25"/>
      <c r="J8" s="24"/>
      <c r="K8" s="23">
        <v>9302.35</v>
      </c>
      <c r="L8" s="26"/>
      <c r="M8" s="27"/>
    </row>
    <row r="9" spans="1:13" x14ac:dyDescent="0.25">
      <c r="A9" s="28" t="s">
        <v>19</v>
      </c>
      <c r="B9" s="29" t="s">
        <v>20</v>
      </c>
      <c r="C9" s="30" t="s">
        <v>18</v>
      </c>
      <c r="D9" s="31">
        <v>44440</v>
      </c>
      <c r="E9" s="32">
        <f>(21267.1656)*1.1</f>
        <v>23393.882160000001</v>
      </c>
      <c r="F9" s="33"/>
      <c r="G9" s="33">
        <f t="shared" si="0"/>
        <v>30781.423894736843</v>
      </c>
      <c r="H9" s="33">
        <f t="shared" ref="H9:H21" si="1">E9/30.4*20*25%</f>
        <v>3847.6779868421054</v>
      </c>
      <c r="I9" s="34"/>
      <c r="J9" s="33"/>
      <c r="K9" s="32">
        <v>3101.5</v>
      </c>
      <c r="L9" s="33"/>
      <c r="M9" s="35"/>
    </row>
    <row r="10" spans="1:13" x14ac:dyDescent="0.25">
      <c r="A10" s="28" t="s">
        <v>21</v>
      </c>
      <c r="B10" s="29" t="s">
        <v>20</v>
      </c>
      <c r="C10" s="30" t="s">
        <v>18</v>
      </c>
      <c r="D10" s="31">
        <v>44440</v>
      </c>
      <c r="E10" s="32">
        <f>(21267.1656)*1.1</f>
        <v>23393.882160000001</v>
      </c>
      <c r="F10" s="33"/>
      <c r="G10" s="33">
        <f t="shared" si="0"/>
        <v>30781.423894736843</v>
      </c>
      <c r="H10" s="33">
        <f t="shared" si="1"/>
        <v>3847.6779868421054</v>
      </c>
      <c r="I10" s="34"/>
      <c r="J10" s="33"/>
      <c r="K10" s="32">
        <v>3101.5</v>
      </c>
      <c r="L10" s="33"/>
      <c r="M10" s="35"/>
    </row>
    <row r="11" spans="1:13" x14ac:dyDescent="0.25">
      <c r="A11" s="28" t="s">
        <v>22</v>
      </c>
      <c r="B11" s="29" t="s">
        <v>20</v>
      </c>
      <c r="C11" s="30" t="s">
        <v>18</v>
      </c>
      <c r="D11" s="31">
        <v>44440</v>
      </c>
      <c r="E11" s="32">
        <f>(21267.1656)*1.1</f>
        <v>23393.882160000001</v>
      </c>
      <c r="F11" s="33"/>
      <c r="G11" s="33">
        <f t="shared" si="0"/>
        <v>30781.423894736843</v>
      </c>
      <c r="H11" s="33">
        <f t="shared" si="1"/>
        <v>3847.6779868421054</v>
      </c>
      <c r="I11" s="34"/>
      <c r="J11" s="33"/>
      <c r="K11" s="32">
        <v>3101.5</v>
      </c>
      <c r="L11" s="33"/>
      <c r="M11" s="35"/>
    </row>
    <row r="12" spans="1:13" x14ac:dyDescent="0.25">
      <c r="A12" s="28" t="s">
        <v>23</v>
      </c>
      <c r="B12" s="29" t="s">
        <v>20</v>
      </c>
      <c r="C12" s="30" t="s">
        <v>18</v>
      </c>
      <c r="D12" s="31">
        <v>44440</v>
      </c>
      <c r="E12" s="32">
        <f>(21267.1656)*1.1</f>
        <v>23393.882160000001</v>
      </c>
      <c r="F12" s="33"/>
      <c r="G12" s="33">
        <f t="shared" si="0"/>
        <v>30781.423894736843</v>
      </c>
      <c r="H12" s="33">
        <f t="shared" si="1"/>
        <v>3847.6779868421054</v>
      </c>
      <c r="I12" s="34"/>
      <c r="J12" s="33"/>
      <c r="K12" s="32">
        <v>3101.5</v>
      </c>
      <c r="L12" s="33"/>
      <c r="M12" s="35"/>
    </row>
    <row r="13" spans="1:13" x14ac:dyDescent="0.25">
      <c r="A13" s="28" t="s">
        <v>24</v>
      </c>
      <c r="B13" s="29" t="s">
        <v>20</v>
      </c>
      <c r="C13" s="30" t="s">
        <v>18</v>
      </c>
      <c r="D13" s="31">
        <v>44440</v>
      </c>
      <c r="E13" s="32">
        <f>21267.1656*1.1</f>
        <v>23393.882160000001</v>
      </c>
      <c r="F13" s="33"/>
      <c r="G13" s="33">
        <f t="shared" si="0"/>
        <v>30781.423894736843</v>
      </c>
      <c r="H13" s="33">
        <f t="shared" si="1"/>
        <v>3847.6779868421054</v>
      </c>
      <c r="I13" s="34"/>
      <c r="J13" s="33"/>
      <c r="K13" s="32">
        <v>3101.5</v>
      </c>
      <c r="L13" s="33"/>
      <c r="M13" s="35"/>
    </row>
    <row r="14" spans="1:13" x14ac:dyDescent="0.25">
      <c r="A14" s="28" t="s">
        <v>25</v>
      </c>
      <c r="B14" s="29" t="s">
        <v>20</v>
      </c>
      <c r="C14" s="30" t="s">
        <v>18</v>
      </c>
      <c r="D14" s="31">
        <v>44440</v>
      </c>
      <c r="E14" s="32">
        <f>21267.1656*1.1</f>
        <v>23393.882160000001</v>
      </c>
      <c r="F14" s="33"/>
      <c r="G14" s="33">
        <f t="shared" si="0"/>
        <v>30781.423894736843</v>
      </c>
      <c r="H14" s="33">
        <f t="shared" si="1"/>
        <v>3847.6779868421054</v>
      </c>
      <c r="I14" s="34"/>
      <c r="J14" s="33"/>
      <c r="K14" s="32">
        <v>3101.5</v>
      </c>
      <c r="L14" s="33"/>
      <c r="M14" s="35"/>
    </row>
    <row r="15" spans="1:13" x14ac:dyDescent="0.25">
      <c r="A15" s="28" t="s">
        <v>26</v>
      </c>
      <c r="B15" s="29" t="s">
        <v>20</v>
      </c>
      <c r="C15" s="30" t="s">
        <v>18</v>
      </c>
      <c r="D15" s="31">
        <v>44455</v>
      </c>
      <c r="E15" s="32">
        <f>21267.1656*1.1</f>
        <v>23393.882160000001</v>
      </c>
      <c r="F15" s="33"/>
      <c r="G15" s="33">
        <f t="shared" si="0"/>
        <v>30781.423894736843</v>
      </c>
      <c r="H15" s="33">
        <f t="shared" si="1"/>
        <v>3847.6779868421054</v>
      </c>
      <c r="I15" s="34"/>
      <c r="J15" s="33"/>
      <c r="K15" s="32">
        <v>3101.5</v>
      </c>
      <c r="L15" s="33"/>
      <c r="M15" s="35"/>
    </row>
    <row r="16" spans="1:13" x14ac:dyDescent="0.25">
      <c r="A16" s="28" t="s">
        <v>27</v>
      </c>
      <c r="B16" s="29" t="s">
        <v>28</v>
      </c>
      <c r="C16" s="30" t="s">
        <v>29</v>
      </c>
      <c r="D16" s="31">
        <v>44440</v>
      </c>
      <c r="E16" s="32">
        <f>11963.32*1.07</f>
        <v>12800.752400000001</v>
      </c>
      <c r="F16" s="33"/>
      <c r="G16" s="33">
        <f t="shared" si="0"/>
        <v>16843.095263157898</v>
      </c>
      <c r="H16" s="33">
        <f t="shared" si="1"/>
        <v>2105.3869078947373</v>
      </c>
      <c r="I16" s="34"/>
      <c r="J16" s="33"/>
      <c r="K16" s="32">
        <v>2019.16</v>
      </c>
      <c r="L16" s="36"/>
      <c r="M16" s="35"/>
    </row>
    <row r="17" spans="1:14" ht="15.75" thickBot="1" x14ac:dyDescent="0.3">
      <c r="A17" s="28"/>
      <c r="B17" s="29" t="s">
        <v>30</v>
      </c>
      <c r="C17" s="30" t="s">
        <v>29</v>
      </c>
      <c r="D17" s="31"/>
      <c r="E17" s="37">
        <f>10800.0864*1.07</f>
        <v>11556.092448000001</v>
      </c>
      <c r="F17" s="33"/>
      <c r="G17" s="33">
        <f t="shared" si="0"/>
        <v>15205.384800000002</v>
      </c>
      <c r="H17" s="33">
        <f t="shared" si="1"/>
        <v>1900.6731000000002</v>
      </c>
      <c r="I17" s="38"/>
      <c r="J17" s="33"/>
      <c r="K17" s="37">
        <v>961.75</v>
      </c>
      <c r="L17" s="39"/>
      <c r="M17" s="40"/>
      <c r="N17" s="41"/>
    </row>
    <row r="18" spans="1:14" ht="15.75" thickBot="1" x14ac:dyDescent="0.3">
      <c r="A18" s="28" t="s">
        <v>31</v>
      </c>
      <c r="B18" s="29" t="s">
        <v>32</v>
      </c>
      <c r="C18" s="30" t="s">
        <v>29</v>
      </c>
      <c r="D18" s="31">
        <v>44440</v>
      </c>
      <c r="E18" s="37">
        <f>3780*1.07</f>
        <v>4044.6000000000004</v>
      </c>
      <c r="F18" s="33"/>
      <c r="G18" s="33">
        <f t="shared" si="0"/>
        <v>5321.8421052631584</v>
      </c>
      <c r="H18" s="33">
        <f t="shared" si="1"/>
        <v>665.2302631578948</v>
      </c>
      <c r="I18" s="38">
        <v>169.41</v>
      </c>
      <c r="J18" s="33"/>
      <c r="K18" s="32">
        <v>0</v>
      </c>
      <c r="L18" s="39"/>
      <c r="M18" s="40"/>
      <c r="N18" s="41"/>
    </row>
    <row r="19" spans="1:14" ht="15.75" thickBot="1" x14ac:dyDescent="0.3">
      <c r="A19" s="42" t="s">
        <v>33</v>
      </c>
      <c r="B19" s="29" t="s">
        <v>34</v>
      </c>
      <c r="C19" s="30" t="s">
        <v>29</v>
      </c>
      <c r="D19" s="31">
        <v>44440</v>
      </c>
      <c r="E19" s="43">
        <f>11963.33*1.07</f>
        <v>12800.7631</v>
      </c>
      <c r="F19" s="33"/>
      <c r="G19" s="33">
        <v>15741.23</v>
      </c>
      <c r="H19" s="33">
        <f t="shared" si="1"/>
        <v>2105.3886677631581</v>
      </c>
      <c r="I19" s="38"/>
      <c r="J19" s="33"/>
      <c r="K19" s="32">
        <v>1162.99</v>
      </c>
      <c r="L19" s="39"/>
      <c r="M19" s="40"/>
      <c r="N19" s="41"/>
    </row>
    <row r="20" spans="1:14" ht="15.75" thickBot="1" x14ac:dyDescent="0.3">
      <c r="A20" s="42" t="s">
        <v>35</v>
      </c>
      <c r="B20" s="29" t="s">
        <v>36</v>
      </c>
      <c r="C20" s="30" t="s">
        <v>29</v>
      </c>
      <c r="D20" s="31">
        <v>44440</v>
      </c>
      <c r="E20" s="37">
        <f>11963.3328*1.07</f>
        <v>12800.766096000001</v>
      </c>
      <c r="F20" s="33"/>
      <c r="G20" s="33">
        <f t="shared" si="0"/>
        <v>16843.113284210529</v>
      </c>
      <c r="H20" s="33">
        <f t="shared" si="1"/>
        <v>2105.3891605263161</v>
      </c>
      <c r="I20" s="38"/>
      <c r="J20" s="33"/>
      <c r="K20" s="32">
        <v>1162.99</v>
      </c>
      <c r="L20" s="39"/>
      <c r="M20" s="40"/>
      <c r="N20" s="41"/>
    </row>
    <row r="21" spans="1:14" ht="15.75" thickBot="1" x14ac:dyDescent="0.3">
      <c r="A21" s="42" t="s">
        <v>37</v>
      </c>
      <c r="B21" s="29" t="s">
        <v>36</v>
      </c>
      <c r="C21" s="30" t="s">
        <v>29</v>
      </c>
      <c r="D21" s="31">
        <v>44440</v>
      </c>
      <c r="E21" s="37">
        <f>11963.3328*1.07</f>
        <v>12800.766096000001</v>
      </c>
      <c r="F21" s="33"/>
      <c r="G21" s="33">
        <f t="shared" si="0"/>
        <v>16843.113284210529</v>
      </c>
      <c r="H21" s="33">
        <f t="shared" si="1"/>
        <v>2105.3891605263161</v>
      </c>
      <c r="I21" s="38"/>
      <c r="J21" s="33"/>
      <c r="K21" s="32">
        <v>1162.99</v>
      </c>
      <c r="L21" s="39"/>
      <c r="M21" s="40"/>
      <c r="N21" s="41"/>
    </row>
    <row r="22" spans="1:14" ht="15.75" thickBot="1" x14ac:dyDescent="0.3">
      <c r="A22" s="44"/>
      <c r="B22" s="45"/>
      <c r="C22" s="46"/>
      <c r="D22" s="47"/>
      <c r="E22" s="48"/>
      <c r="F22" s="49"/>
      <c r="G22" s="49">
        <f>E22/30.4*40</f>
        <v>0</v>
      </c>
      <c r="H22" s="49">
        <f>E22/30.4*20*25%</f>
        <v>0</v>
      </c>
      <c r="I22" s="50"/>
      <c r="J22" s="49"/>
      <c r="K22" s="51"/>
      <c r="L22" s="39"/>
      <c r="M22" s="40"/>
    </row>
    <row r="23" spans="1:14" ht="15.75" thickBot="1" x14ac:dyDescent="0.3">
      <c r="A23" s="52"/>
      <c r="B23" s="52"/>
      <c r="C23" s="17"/>
      <c r="D23" s="52"/>
      <c r="E23" s="53"/>
      <c r="F23" s="54"/>
      <c r="G23" s="54"/>
      <c r="H23" s="54"/>
      <c r="I23" s="53"/>
      <c r="J23" s="54"/>
      <c r="K23" s="53"/>
      <c r="L23" s="54"/>
      <c r="M23" s="54"/>
    </row>
    <row r="24" spans="1:14" ht="15.75" thickBot="1" x14ac:dyDescent="0.3">
      <c r="A24" s="588" t="s">
        <v>38</v>
      </c>
      <c r="B24" s="52"/>
      <c r="C24" s="52"/>
      <c r="D24" s="55" t="s">
        <v>39</v>
      </c>
      <c r="E24" s="56">
        <f t="shared" ref="E24:M24" si="2">SUM(E8:E22)</f>
        <v>282198.20250000007</v>
      </c>
      <c r="F24" s="56">
        <f t="shared" si="2"/>
        <v>0</v>
      </c>
      <c r="G24" s="56">
        <f t="shared" si="2"/>
        <v>370211.54500000004</v>
      </c>
      <c r="H24" s="56">
        <f t="shared" si="2"/>
        <v>46414.178042763175</v>
      </c>
      <c r="I24" s="56">
        <f t="shared" si="2"/>
        <v>169.41</v>
      </c>
      <c r="J24" s="56">
        <f t="shared" si="2"/>
        <v>0</v>
      </c>
      <c r="K24" s="56">
        <f t="shared" si="2"/>
        <v>37482.729999999996</v>
      </c>
      <c r="L24" s="56">
        <f t="shared" si="2"/>
        <v>0</v>
      </c>
      <c r="M24" s="56">
        <f t="shared" si="2"/>
        <v>0</v>
      </c>
    </row>
    <row r="25" spans="1:14" ht="21" customHeight="1" thickBot="1" x14ac:dyDescent="0.3">
      <c r="A25" s="588"/>
      <c r="B25" s="57"/>
      <c r="C25" s="57"/>
      <c r="D25" s="58" t="s">
        <v>40</v>
      </c>
      <c r="E25" s="56">
        <f>E24*12</f>
        <v>3386378.4300000006</v>
      </c>
      <c r="F25" s="59"/>
      <c r="G25" s="59">
        <f>G24</f>
        <v>370211.54500000004</v>
      </c>
      <c r="H25" s="59">
        <f>H24</f>
        <v>46414.178042763175</v>
      </c>
      <c r="I25" s="59"/>
      <c r="J25" s="59"/>
      <c r="K25" s="59">
        <f>K24*12</f>
        <v>449792.75999999995</v>
      </c>
      <c r="L25" s="59"/>
      <c r="M25" s="60"/>
    </row>
    <row r="26" spans="1:14" x14ac:dyDescent="0.25">
      <c r="A26" s="61" t="s">
        <v>41</v>
      </c>
    </row>
    <row r="27" spans="1:14" x14ac:dyDescent="0.25">
      <c r="A27" s="61" t="s">
        <v>42</v>
      </c>
    </row>
    <row r="28" spans="1:14" x14ac:dyDescent="0.25">
      <c r="A28" s="61" t="s">
        <v>43</v>
      </c>
    </row>
    <row r="29" spans="1:14" x14ac:dyDescent="0.25">
      <c r="A29" s="61" t="s">
        <v>44</v>
      </c>
    </row>
    <row r="30" spans="1:14" x14ac:dyDescent="0.25">
      <c r="A30" s="61" t="s">
        <v>45</v>
      </c>
    </row>
    <row r="31" spans="1:14" x14ac:dyDescent="0.25">
      <c r="A31" s="62"/>
      <c r="B31" s="62"/>
      <c r="C31" s="62"/>
      <c r="D31" s="62"/>
      <c r="E31" s="63"/>
      <c r="F31" s="63"/>
      <c r="G31" s="63"/>
      <c r="H31" s="63"/>
      <c r="I31" s="63"/>
      <c r="J31" s="63"/>
      <c r="K31" s="63"/>
      <c r="L31" s="63"/>
      <c r="M31" s="63"/>
    </row>
    <row r="32" spans="1:14" ht="15.75" thickBot="1" x14ac:dyDescent="0.3"/>
    <row r="33" spans="1:15" x14ac:dyDescent="0.25">
      <c r="A33" s="2" t="s">
        <v>1</v>
      </c>
      <c r="B33" s="3"/>
      <c r="C33" s="4"/>
      <c r="D33" s="3"/>
      <c r="E33" s="5"/>
      <c r="F33" s="589" t="s">
        <v>2</v>
      </c>
      <c r="G33" s="589"/>
      <c r="H33" s="589"/>
      <c r="I33" s="589"/>
      <c r="J33" s="589"/>
      <c r="K33" s="589"/>
      <c r="L33" s="589"/>
      <c r="M33" s="590"/>
    </row>
    <row r="34" spans="1:15" ht="15.75" thickBot="1" x14ac:dyDescent="0.3">
      <c r="A34" s="6" t="s">
        <v>46</v>
      </c>
      <c r="B34" s="7"/>
      <c r="C34" s="7"/>
      <c r="D34" s="7"/>
      <c r="E34" s="8"/>
      <c r="F34" s="9"/>
      <c r="G34" s="9"/>
      <c r="H34" s="9"/>
      <c r="I34" s="8"/>
      <c r="J34" s="9"/>
      <c r="K34" s="8"/>
      <c r="L34" s="9"/>
      <c r="M34" s="10"/>
    </row>
    <row r="35" spans="1:15" ht="15.75" thickBot="1" x14ac:dyDescent="0.3"/>
    <row r="36" spans="1:15" ht="26.25" thickBot="1" x14ac:dyDescent="0.3">
      <c r="A36" s="11" t="s">
        <v>4</v>
      </c>
      <c r="B36" s="12" t="s">
        <v>5</v>
      </c>
      <c r="C36" s="12" t="s">
        <v>6</v>
      </c>
      <c r="D36" s="12" t="s">
        <v>7</v>
      </c>
      <c r="E36" s="13" t="s">
        <v>8</v>
      </c>
      <c r="F36" s="14" t="s">
        <v>9</v>
      </c>
      <c r="G36" s="14" t="s">
        <v>10</v>
      </c>
      <c r="H36" s="14" t="s">
        <v>11</v>
      </c>
      <c r="I36" s="13" t="s">
        <v>12</v>
      </c>
      <c r="J36" s="14" t="s">
        <v>13</v>
      </c>
      <c r="K36" s="13" t="s">
        <v>14</v>
      </c>
      <c r="L36" s="15"/>
      <c r="M36" s="16" t="s">
        <v>15</v>
      </c>
    </row>
    <row r="37" spans="1:15" ht="15.75" thickBot="1" x14ac:dyDescent="0.3">
      <c r="C37" s="17"/>
    </row>
    <row r="38" spans="1:15" ht="15.75" thickBot="1" x14ac:dyDescent="0.3">
      <c r="A38" s="19" t="s">
        <v>47</v>
      </c>
      <c r="B38" s="20" t="s">
        <v>48</v>
      </c>
      <c r="C38" s="21" t="s">
        <v>18</v>
      </c>
      <c r="D38" s="64">
        <v>44440</v>
      </c>
      <c r="E38" s="65">
        <f>31674.672*1.1</f>
        <v>34842.139199999998</v>
      </c>
      <c r="F38" s="26"/>
      <c r="G38" s="26">
        <f>E38/30.4*40</f>
        <v>45844.92</v>
      </c>
      <c r="H38" s="26">
        <f>E38/30.4*20*25%</f>
        <v>5730.6149999999998</v>
      </c>
      <c r="I38" s="56"/>
      <c r="J38" s="66"/>
      <c r="K38" s="67">
        <v>5425.76</v>
      </c>
      <c r="L38" s="68"/>
      <c r="M38" s="27"/>
      <c r="N38" s="41"/>
    </row>
    <row r="39" spans="1:15" ht="15.75" thickBot="1" x14ac:dyDescent="0.3">
      <c r="A39" s="69" t="s">
        <v>49</v>
      </c>
      <c r="B39" s="70" t="s">
        <v>50</v>
      </c>
      <c r="C39" s="71" t="s">
        <v>29</v>
      </c>
      <c r="D39" s="72">
        <v>44593</v>
      </c>
      <c r="E39" s="73">
        <f>6696.0864*1.07</f>
        <v>7164.8124480000006</v>
      </c>
      <c r="F39" s="74"/>
      <c r="G39" s="26">
        <f>E39/30.4*40</f>
        <v>9427.3848000000016</v>
      </c>
      <c r="H39" s="26">
        <f>E39/30.4*20*25%</f>
        <v>1178.4231000000002</v>
      </c>
      <c r="I39" s="56"/>
      <c r="J39" s="66"/>
      <c r="K39" s="67">
        <v>201.02</v>
      </c>
      <c r="L39" s="75"/>
      <c r="M39" s="76"/>
      <c r="N39" s="41"/>
    </row>
    <row r="40" spans="1:15" ht="15.75" thickBot="1" x14ac:dyDescent="0.3">
      <c r="A40" s="77" t="s">
        <v>51</v>
      </c>
      <c r="B40" s="78" t="s">
        <v>52</v>
      </c>
      <c r="C40" s="79" t="s">
        <v>29</v>
      </c>
      <c r="D40" s="80">
        <v>44440</v>
      </c>
      <c r="E40" s="81">
        <f>10692.0648*1.07</f>
        <v>11440.509336000001</v>
      </c>
      <c r="F40" s="39"/>
      <c r="G40" s="82">
        <f>E40/30.4*40</f>
        <v>15053.30175789474</v>
      </c>
      <c r="H40" s="82">
        <f>E40/30.4*20*25%</f>
        <v>1881.6627197368425</v>
      </c>
      <c r="I40" s="59"/>
      <c r="J40" s="39"/>
      <c r="K40" s="83">
        <v>944.48</v>
      </c>
      <c r="L40" s="39"/>
      <c r="M40" s="40"/>
      <c r="N40" s="41"/>
    </row>
    <row r="41" spans="1:15" ht="15.75" thickBot="1" x14ac:dyDescent="0.3">
      <c r="A41" s="52"/>
      <c r="B41" s="52"/>
      <c r="C41" s="17"/>
      <c r="D41" s="84"/>
      <c r="E41" s="85"/>
      <c r="F41" s="86"/>
      <c r="G41" s="86"/>
      <c r="H41" s="86"/>
      <c r="I41" s="85"/>
      <c r="J41" s="86"/>
      <c r="K41" s="85"/>
      <c r="L41" s="86"/>
      <c r="M41" s="86"/>
    </row>
    <row r="42" spans="1:15" ht="15.75" thickBot="1" x14ac:dyDescent="0.3">
      <c r="A42" s="588" t="s">
        <v>38</v>
      </c>
      <c r="B42" s="52"/>
      <c r="C42" s="87"/>
      <c r="D42" s="55" t="s">
        <v>39</v>
      </c>
      <c r="E42" s="56">
        <f t="shared" ref="E42:M42" si="3">SUM(E38:E40)</f>
        <v>53447.460984000005</v>
      </c>
      <c r="F42" s="56">
        <f t="shared" si="3"/>
        <v>0</v>
      </c>
      <c r="G42" s="56">
        <f t="shared" si="3"/>
        <v>70325.606557894731</v>
      </c>
      <c r="H42" s="56">
        <f t="shared" si="3"/>
        <v>8790.7008197368414</v>
      </c>
      <c r="I42" s="56">
        <f t="shared" si="3"/>
        <v>0</v>
      </c>
      <c r="J42" s="56">
        <f t="shared" si="3"/>
        <v>0</v>
      </c>
      <c r="K42" s="56">
        <f t="shared" si="3"/>
        <v>6571.26</v>
      </c>
      <c r="L42" s="56">
        <f t="shared" si="3"/>
        <v>0</v>
      </c>
      <c r="M42" s="56">
        <f t="shared" si="3"/>
        <v>0</v>
      </c>
    </row>
    <row r="43" spans="1:15" ht="15.75" thickBot="1" x14ac:dyDescent="0.3">
      <c r="A43" s="588"/>
      <c r="D43" s="58" t="s">
        <v>40</v>
      </c>
      <c r="E43" s="56">
        <f>E42*12</f>
        <v>641369.53180800006</v>
      </c>
      <c r="F43" s="59"/>
      <c r="G43" s="59">
        <f>G42</f>
        <v>70325.606557894731</v>
      </c>
      <c r="H43" s="59">
        <f>H42</f>
        <v>8790.7008197368414</v>
      </c>
      <c r="I43" s="59"/>
      <c r="J43" s="59"/>
      <c r="K43" s="59">
        <f>K42*12</f>
        <v>78855.12</v>
      </c>
      <c r="L43" s="59"/>
      <c r="M43" s="60"/>
      <c r="O43" s="62"/>
    </row>
    <row r="44" spans="1:15" x14ac:dyDescent="0.25">
      <c r="A44" s="61" t="s">
        <v>41</v>
      </c>
    </row>
    <row r="45" spans="1:15" x14ac:dyDescent="0.25">
      <c r="A45" s="61" t="s">
        <v>42</v>
      </c>
    </row>
    <row r="46" spans="1:15" x14ac:dyDescent="0.25">
      <c r="A46" s="61" t="s">
        <v>43</v>
      </c>
    </row>
    <row r="47" spans="1:15" x14ac:dyDescent="0.25">
      <c r="A47" s="61" t="s">
        <v>44</v>
      </c>
    </row>
    <row r="48" spans="1:15" x14ac:dyDescent="0.25">
      <c r="A48" s="61" t="s">
        <v>45</v>
      </c>
    </row>
    <row r="49" spans="1:13" x14ac:dyDescent="0.25">
      <c r="A49" s="62"/>
      <c r="B49" s="62"/>
      <c r="C49" s="62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ht="15.75" thickBot="1" x14ac:dyDescent="0.3"/>
    <row r="51" spans="1:13" x14ac:dyDescent="0.25">
      <c r="A51" s="2" t="s">
        <v>1</v>
      </c>
      <c r="B51" s="3"/>
      <c r="C51" s="4"/>
      <c r="D51" s="3"/>
      <c r="E51" s="5"/>
      <c r="F51" s="589" t="s">
        <v>2</v>
      </c>
      <c r="G51" s="589"/>
      <c r="H51" s="589"/>
      <c r="I51" s="589"/>
      <c r="J51" s="589"/>
      <c r="K51" s="589"/>
      <c r="L51" s="589"/>
      <c r="M51" s="590"/>
    </row>
    <row r="52" spans="1:13" ht="15.75" thickBot="1" x14ac:dyDescent="0.3">
      <c r="A52" s="6" t="s">
        <v>53</v>
      </c>
      <c r="B52" s="7"/>
      <c r="C52" s="7"/>
      <c r="D52" s="7"/>
      <c r="E52" s="8"/>
      <c r="F52" s="9"/>
      <c r="G52" s="9"/>
      <c r="H52" s="9"/>
      <c r="I52" s="8"/>
      <c r="J52" s="9"/>
      <c r="K52" s="8"/>
      <c r="L52" s="9"/>
      <c r="M52" s="10"/>
    </row>
    <row r="53" spans="1:13" ht="15.75" thickBot="1" x14ac:dyDescent="0.3"/>
    <row r="54" spans="1:13" ht="26.25" thickBot="1" x14ac:dyDescent="0.3">
      <c r="A54" s="11" t="s">
        <v>4</v>
      </c>
      <c r="B54" s="12" t="s">
        <v>5</v>
      </c>
      <c r="C54" s="12" t="s">
        <v>6</v>
      </c>
      <c r="D54" s="12" t="s">
        <v>7</v>
      </c>
      <c r="E54" s="88" t="s">
        <v>8</v>
      </c>
      <c r="F54" s="89" t="s">
        <v>9</v>
      </c>
      <c r="G54" s="89" t="s">
        <v>10</v>
      </c>
      <c r="H54" s="89" t="s">
        <v>11</v>
      </c>
      <c r="I54" s="88" t="s">
        <v>12</v>
      </c>
      <c r="J54" s="89" t="s">
        <v>13</v>
      </c>
      <c r="K54" s="88" t="s">
        <v>14</v>
      </c>
      <c r="L54" s="90"/>
      <c r="M54" s="16" t="s">
        <v>15</v>
      </c>
    </row>
    <row r="55" spans="1:13" ht="15.75" thickBot="1" x14ac:dyDescent="0.3">
      <c r="C55" s="17"/>
      <c r="E55" s="91"/>
      <c r="F55" s="92"/>
      <c r="G55" s="92"/>
      <c r="H55" s="92"/>
      <c r="I55" s="91"/>
      <c r="J55" s="92"/>
      <c r="K55" s="91"/>
      <c r="L55" s="92"/>
    </row>
    <row r="56" spans="1:13" ht="15.75" thickBot="1" x14ac:dyDescent="0.3">
      <c r="A56" s="19" t="s">
        <v>54</v>
      </c>
      <c r="B56" s="20" t="s">
        <v>55</v>
      </c>
      <c r="C56" s="21" t="s">
        <v>18</v>
      </c>
      <c r="D56" s="64">
        <v>44445</v>
      </c>
      <c r="E56" s="32">
        <f>21267.252*1.1</f>
        <v>23393.977200000001</v>
      </c>
      <c r="F56" s="93"/>
      <c r="G56" s="26">
        <f>E56/30.4*40</f>
        <v>30781.548947368425</v>
      </c>
      <c r="H56" s="26">
        <f>E56/30.4*20*25%</f>
        <v>3847.6936184210531</v>
      </c>
      <c r="I56" s="94"/>
      <c r="J56" s="93"/>
      <c r="K56" s="32">
        <v>3101.52</v>
      </c>
      <c r="L56" s="93"/>
      <c r="M56" s="27"/>
    </row>
    <row r="57" spans="1:13" ht="15.75" thickBot="1" x14ac:dyDescent="0.3">
      <c r="A57" s="77" t="s">
        <v>56</v>
      </c>
      <c r="B57" s="78" t="s">
        <v>57</v>
      </c>
      <c r="C57" s="79" t="s">
        <v>29</v>
      </c>
      <c r="D57" s="95">
        <v>44448</v>
      </c>
      <c r="E57" s="32">
        <f>10692.0648*1.07</f>
        <v>11440.509336000001</v>
      </c>
      <c r="F57" s="39"/>
      <c r="G57" s="26">
        <f>E57/30.4*40</f>
        <v>15053.30175789474</v>
      </c>
      <c r="H57" s="26">
        <f>E57/30.4*20*25%</f>
        <v>1881.6627197368425</v>
      </c>
      <c r="I57" s="59"/>
      <c r="J57" s="39"/>
      <c r="K57" s="32">
        <v>944.48</v>
      </c>
      <c r="L57" s="39"/>
      <c r="M57" s="40"/>
    </row>
    <row r="58" spans="1:13" ht="15.75" thickBot="1" x14ac:dyDescent="0.3">
      <c r="A58" s="77" t="s">
        <v>58</v>
      </c>
      <c r="B58" s="78" t="s">
        <v>59</v>
      </c>
      <c r="C58" s="79" t="s">
        <v>29</v>
      </c>
      <c r="D58" s="95">
        <v>45033</v>
      </c>
      <c r="E58" s="32">
        <f>7500</f>
        <v>7500</v>
      </c>
      <c r="F58" s="39"/>
      <c r="G58" s="26">
        <f>E58/30.4*40</f>
        <v>9868.4210526315801</v>
      </c>
      <c r="H58" s="26">
        <f>E58/30.4*20*25%</f>
        <v>1233.5526315789475</v>
      </c>
      <c r="I58" s="59"/>
      <c r="J58" s="39"/>
      <c r="K58" s="96">
        <v>503</v>
      </c>
      <c r="L58" s="39"/>
      <c r="M58" s="40"/>
    </row>
    <row r="59" spans="1:13" ht="15.75" thickBot="1" x14ac:dyDescent="0.3">
      <c r="A59" s="77" t="s">
        <v>60</v>
      </c>
      <c r="B59" s="78" t="s">
        <v>61</v>
      </c>
      <c r="C59" s="79" t="s">
        <v>29</v>
      </c>
      <c r="D59" s="95">
        <v>44454</v>
      </c>
      <c r="E59" s="32">
        <f>10692.0648*1.07</f>
        <v>11440.509336000001</v>
      </c>
      <c r="F59" s="39"/>
      <c r="G59" s="26">
        <f>E59/30.4*40</f>
        <v>15053.30175789474</v>
      </c>
      <c r="H59" s="26">
        <f>E59/30.4*20*25%</f>
        <v>1881.6627197368425</v>
      </c>
      <c r="I59" s="59"/>
      <c r="J59" s="39"/>
      <c r="K59" s="96">
        <v>944.48</v>
      </c>
      <c r="L59" s="39"/>
      <c r="M59" s="40"/>
    </row>
    <row r="60" spans="1:13" ht="15.75" thickBot="1" x14ac:dyDescent="0.3">
      <c r="A60" s="52"/>
      <c r="B60" s="52"/>
      <c r="C60" s="17"/>
      <c r="D60" s="84"/>
      <c r="E60" s="85"/>
      <c r="F60" s="85"/>
      <c r="G60" s="85"/>
      <c r="H60" s="85"/>
      <c r="I60" s="85"/>
      <c r="J60" s="85"/>
      <c r="K60" s="85"/>
      <c r="L60" s="85"/>
      <c r="M60" s="85"/>
    </row>
    <row r="61" spans="1:13" ht="15.75" thickBot="1" x14ac:dyDescent="0.3">
      <c r="A61" s="588" t="s">
        <v>38</v>
      </c>
      <c r="B61" s="52"/>
      <c r="C61" s="87"/>
      <c r="D61" s="55" t="s">
        <v>39</v>
      </c>
      <c r="E61" s="56">
        <f t="shared" ref="E61:M61" si="4">SUM(E55:E59)</f>
        <v>53774.995872000007</v>
      </c>
      <c r="F61" s="56">
        <f t="shared" si="4"/>
        <v>0</v>
      </c>
      <c r="G61" s="56">
        <f t="shared" si="4"/>
        <v>70756.573515789481</v>
      </c>
      <c r="H61" s="56">
        <f t="shared" si="4"/>
        <v>8844.5716894736852</v>
      </c>
      <c r="I61" s="56">
        <f t="shared" si="4"/>
        <v>0</v>
      </c>
      <c r="J61" s="56">
        <f t="shared" si="4"/>
        <v>0</v>
      </c>
      <c r="K61" s="56">
        <f t="shared" si="4"/>
        <v>5493.48</v>
      </c>
      <c r="L61" s="56">
        <f t="shared" si="4"/>
        <v>0</v>
      </c>
      <c r="M61" s="56">
        <f t="shared" si="4"/>
        <v>0</v>
      </c>
    </row>
    <row r="62" spans="1:13" ht="15.75" thickBot="1" x14ac:dyDescent="0.3">
      <c r="A62" s="588"/>
      <c r="D62" s="58" t="s">
        <v>40</v>
      </c>
      <c r="E62" s="56">
        <f>E61*12</f>
        <v>645299.95046400011</v>
      </c>
      <c r="F62" s="59"/>
      <c r="G62" s="59">
        <f>G61</f>
        <v>70756.573515789481</v>
      </c>
      <c r="H62" s="59">
        <f>H61</f>
        <v>8844.5716894736852</v>
      </c>
      <c r="I62" s="59"/>
      <c r="J62" s="59"/>
      <c r="K62" s="59">
        <f>K61*12</f>
        <v>65921.759999999995</v>
      </c>
      <c r="L62" s="59"/>
      <c r="M62" s="60"/>
    </row>
    <row r="63" spans="1:13" x14ac:dyDescent="0.25">
      <c r="A63" s="61" t="s">
        <v>41</v>
      </c>
    </row>
    <row r="64" spans="1:13" x14ac:dyDescent="0.25">
      <c r="A64" s="61" t="s">
        <v>42</v>
      </c>
    </row>
    <row r="65" spans="1:14" x14ac:dyDescent="0.25">
      <c r="A65" s="61" t="s">
        <v>43</v>
      </c>
    </row>
    <row r="66" spans="1:14" x14ac:dyDescent="0.25">
      <c r="A66" s="61" t="s">
        <v>44</v>
      </c>
    </row>
    <row r="67" spans="1:14" x14ac:dyDescent="0.25">
      <c r="A67" s="61" t="s">
        <v>45</v>
      </c>
    </row>
    <row r="68" spans="1:14" x14ac:dyDescent="0.25">
      <c r="A68" s="97"/>
      <c r="B68" s="98"/>
      <c r="C68" s="99"/>
      <c r="D68" s="100"/>
      <c r="E68" s="101"/>
      <c r="F68" s="102"/>
      <c r="G68" s="102"/>
      <c r="H68" s="101"/>
      <c r="I68" s="101"/>
      <c r="J68" s="101"/>
      <c r="K68" s="101"/>
      <c r="L68" s="63"/>
      <c r="M68" s="63"/>
    </row>
    <row r="69" spans="1:14" ht="15.75" thickBot="1" x14ac:dyDescent="0.3"/>
    <row r="70" spans="1:14" x14ac:dyDescent="0.25">
      <c r="A70" s="2" t="s">
        <v>1</v>
      </c>
      <c r="B70" s="3"/>
      <c r="C70" s="4"/>
      <c r="D70" s="3"/>
      <c r="E70" s="5"/>
      <c r="F70" s="589" t="s">
        <v>2</v>
      </c>
      <c r="G70" s="589"/>
      <c r="H70" s="589"/>
      <c r="I70" s="589"/>
      <c r="J70" s="589"/>
      <c r="K70" s="589"/>
      <c r="L70" s="589"/>
      <c r="M70" s="590"/>
    </row>
    <row r="71" spans="1:14" ht="15.75" thickBot="1" x14ac:dyDescent="0.3">
      <c r="A71" s="6" t="s">
        <v>62</v>
      </c>
      <c r="B71" s="7"/>
      <c r="C71" s="7"/>
      <c r="D71" s="7"/>
      <c r="E71" s="8"/>
      <c r="F71" s="9"/>
      <c r="G71" s="9"/>
      <c r="H71" s="9"/>
      <c r="I71" s="8"/>
      <c r="J71" s="9"/>
      <c r="K71" s="8"/>
      <c r="L71" s="9"/>
      <c r="M71" s="10"/>
    </row>
    <row r="72" spans="1:14" ht="15.75" thickBot="1" x14ac:dyDescent="0.3"/>
    <row r="73" spans="1:14" ht="26.25" thickBot="1" x14ac:dyDescent="0.3">
      <c r="A73" s="11" t="s">
        <v>4</v>
      </c>
      <c r="B73" s="12" t="s">
        <v>5</v>
      </c>
      <c r="C73" s="12" t="s">
        <v>6</v>
      </c>
      <c r="D73" s="12" t="s">
        <v>7</v>
      </c>
      <c r="E73" s="13" t="s">
        <v>8</v>
      </c>
      <c r="F73" s="14" t="s">
        <v>9</v>
      </c>
      <c r="G73" s="14" t="s">
        <v>10</v>
      </c>
      <c r="H73" s="14" t="s">
        <v>11</v>
      </c>
      <c r="I73" s="13" t="s">
        <v>12</v>
      </c>
      <c r="J73" s="14" t="s">
        <v>13</v>
      </c>
      <c r="K73" s="13" t="s">
        <v>14</v>
      </c>
      <c r="L73" s="15"/>
      <c r="M73" s="16" t="s">
        <v>15</v>
      </c>
    </row>
    <row r="74" spans="1:14" ht="15.75" thickBot="1" x14ac:dyDescent="0.3">
      <c r="C74" s="17"/>
    </row>
    <row r="75" spans="1:14" ht="23.25" thickBot="1" x14ac:dyDescent="0.3">
      <c r="A75" s="19" t="s">
        <v>63</v>
      </c>
      <c r="B75" s="20" t="s">
        <v>64</v>
      </c>
      <c r="C75" s="21" t="s">
        <v>18</v>
      </c>
      <c r="D75" s="64">
        <v>44440</v>
      </c>
      <c r="E75" s="43">
        <f>11963.3976*1.07</f>
        <v>12800.835432000002</v>
      </c>
      <c r="F75" s="26"/>
      <c r="G75" s="26">
        <f t="shared" ref="G75:G113" si="5">E75/30.4*40</f>
        <v>16843.204515789479</v>
      </c>
      <c r="H75" s="26">
        <f>E75/30.4*20*25%</f>
        <v>2105.4005644736849</v>
      </c>
      <c r="I75" s="103"/>
      <c r="J75" s="26"/>
      <c r="K75" s="65">
        <v>1163</v>
      </c>
      <c r="L75" s="26"/>
      <c r="M75" s="27"/>
    </row>
    <row r="76" spans="1:14" ht="34.5" thickBot="1" x14ac:dyDescent="0.3">
      <c r="A76" s="104" t="s">
        <v>65</v>
      </c>
      <c r="B76" s="105" t="s">
        <v>66</v>
      </c>
      <c r="C76" s="30" t="s">
        <v>18</v>
      </c>
      <c r="D76" s="31">
        <v>43344</v>
      </c>
      <c r="E76" s="43">
        <v>15709.8</v>
      </c>
      <c r="F76" s="33"/>
      <c r="G76" s="26">
        <f t="shared" si="5"/>
        <v>20670.789473684214</v>
      </c>
      <c r="H76" s="26">
        <f>E76/30.4*20*25%</f>
        <v>2583.8486842105267</v>
      </c>
      <c r="I76" s="38"/>
      <c r="J76" s="33"/>
      <c r="K76" s="65">
        <v>1163</v>
      </c>
      <c r="L76" s="33"/>
      <c r="M76" s="35"/>
    </row>
    <row r="77" spans="1:14" ht="34.5" thickBot="1" x14ac:dyDescent="0.3">
      <c r="A77" s="104" t="s">
        <v>67</v>
      </c>
      <c r="B77" s="105" t="s">
        <v>68</v>
      </c>
      <c r="C77" s="30" t="s">
        <v>18</v>
      </c>
      <c r="D77" s="31">
        <v>44485</v>
      </c>
      <c r="E77" s="106">
        <f>11963.3976*1.07</f>
        <v>12800.835432000002</v>
      </c>
      <c r="F77" s="33"/>
      <c r="G77" s="26">
        <f t="shared" si="5"/>
        <v>16843.204515789479</v>
      </c>
      <c r="H77" s="26">
        <f>E77/30.4*20*25%</f>
        <v>2105.4005644736849</v>
      </c>
      <c r="I77" s="38"/>
      <c r="J77" s="33"/>
      <c r="K77" s="32">
        <v>1163</v>
      </c>
      <c r="L77" s="33"/>
      <c r="M77" s="35"/>
    </row>
    <row r="78" spans="1:14" ht="23.25" thickBot="1" x14ac:dyDescent="0.3">
      <c r="A78" s="107" t="s">
        <v>69</v>
      </c>
      <c r="B78" s="108" t="s">
        <v>70</v>
      </c>
      <c r="C78" s="109" t="s">
        <v>29</v>
      </c>
      <c r="D78" s="31">
        <v>44485</v>
      </c>
      <c r="E78" s="110">
        <f>4700.2248*1.07</f>
        <v>5029.2405360000002</v>
      </c>
      <c r="F78" s="111"/>
      <c r="G78" s="26">
        <f t="shared" si="5"/>
        <v>6617.4217578947373</v>
      </c>
      <c r="H78" s="26">
        <f t="shared" ref="H78:H112" si="6">E78/30.4*20*25%</f>
        <v>827.17771973684216</v>
      </c>
      <c r="I78" s="112">
        <v>82.29</v>
      </c>
      <c r="J78" s="111"/>
      <c r="K78" s="110">
        <v>0</v>
      </c>
      <c r="L78" s="111"/>
      <c r="M78" s="113"/>
    </row>
    <row r="79" spans="1:14" ht="23.25" thickBot="1" x14ac:dyDescent="0.3">
      <c r="A79" s="104" t="s">
        <v>71</v>
      </c>
      <c r="B79" s="105" t="s">
        <v>72</v>
      </c>
      <c r="C79" s="30" t="s">
        <v>29</v>
      </c>
      <c r="D79" s="31">
        <v>44454</v>
      </c>
      <c r="E79" s="32">
        <f>6696.0864*1.07</f>
        <v>7164.8124480000006</v>
      </c>
      <c r="F79" s="33"/>
      <c r="G79" s="26">
        <f t="shared" si="5"/>
        <v>9427.3848000000016</v>
      </c>
      <c r="H79" s="26">
        <f t="shared" si="6"/>
        <v>1178.4231000000002</v>
      </c>
      <c r="I79" s="38"/>
      <c r="J79" s="33"/>
      <c r="K79" s="32">
        <v>201.02</v>
      </c>
      <c r="L79" s="33"/>
      <c r="M79" s="35"/>
    </row>
    <row r="80" spans="1:14" ht="23.25" thickBot="1" x14ac:dyDescent="0.3">
      <c r="A80" s="104" t="s">
        <v>73</v>
      </c>
      <c r="B80" s="105" t="s">
        <v>72</v>
      </c>
      <c r="C80" s="30" t="s">
        <v>29</v>
      </c>
      <c r="D80" s="31">
        <v>44454</v>
      </c>
      <c r="E80" s="32">
        <f>6696.0864*1.07</f>
        <v>7164.8124480000006</v>
      </c>
      <c r="F80" s="114"/>
      <c r="G80" s="26">
        <f t="shared" si="5"/>
        <v>9427.3848000000016</v>
      </c>
      <c r="H80" s="26">
        <f t="shared" si="6"/>
        <v>1178.4231000000002</v>
      </c>
      <c r="I80" s="38"/>
      <c r="J80" s="114"/>
      <c r="K80" s="115">
        <v>201.02</v>
      </c>
      <c r="L80" s="114"/>
      <c r="M80" s="116"/>
      <c r="N80" s="117"/>
    </row>
    <row r="81" spans="1:13" ht="15.75" thickBot="1" x14ac:dyDescent="0.3">
      <c r="A81" s="104" t="s">
        <v>74</v>
      </c>
      <c r="B81" s="105" t="s">
        <v>75</v>
      </c>
      <c r="C81" s="30" t="s">
        <v>29</v>
      </c>
      <c r="D81" s="31">
        <v>43344</v>
      </c>
      <c r="E81" s="37">
        <f>8156.1168*1.07</f>
        <v>8727.044976000001</v>
      </c>
      <c r="F81" s="33"/>
      <c r="G81" s="26">
        <f t="shared" si="5"/>
        <v>11482.953915789476</v>
      </c>
      <c r="H81" s="26">
        <f t="shared" si="6"/>
        <v>1435.3692394736845</v>
      </c>
      <c r="I81" s="38"/>
      <c r="J81" s="33"/>
      <c r="K81" s="37">
        <v>613.41</v>
      </c>
      <c r="L81" s="33"/>
      <c r="M81" s="35"/>
    </row>
    <row r="82" spans="1:13" ht="15.75" thickBot="1" x14ac:dyDescent="0.3">
      <c r="A82" s="104" t="s">
        <v>76</v>
      </c>
      <c r="B82" s="105" t="s">
        <v>75</v>
      </c>
      <c r="C82" s="30" t="s">
        <v>29</v>
      </c>
      <c r="D82" s="31">
        <v>43344</v>
      </c>
      <c r="E82" s="37">
        <f>8156.1168*1.07</f>
        <v>8727.044976000001</v>
      </c>
      <c r="F82" s="33"/>
      <c r="G82" s="26">
        <f t="shared" si="5"/>
        <v>11482.953915789476</v>
      </c>
      <c r="H82" s="26">
        <f t="shared" si="6"/>
        <v>1435.3692394736845</v>
      </c>
      <c r="I82" s="38"/>
      <c r="J82" s="33"/>
      <c r="K82" s="37">
        <v>613.41</v>
      </c>
      <c r="L82" s="33"/>
      <c r="M82" s="35"/>
    </row>
    <row r="83" spans="1:13" ht="15.75" thickBot="1" x14ac:dyDescent="0.3">
      <c r="A83" s="104" t="s">
        <v>77</v>
      </c>
      <c r="B83" s="105" t="s">
        <v>75</v>
      </c>
      <c r="C83" s="30" t="s">
        <v>29</v>
      </c>
      <c r="D83" s="31">
        <v>43344</v>
      </c>
      <c r="E83" s="37">
        <f>8156.1168*1.07</f>
        <v>8727.044976000001</v>
      </c>
      <c r="F83" s="33"/>
      <c r="G83" s="26">
        <f t="shared" si="5"/>
        <v>11482.953915789476</v>
      </c>
      <c r="H83" s="26">
        <f t="shared" si="6"/>
        <v>1435.3692394736845</v>
      </c>
      <c r="I83" s="38"/>
      <c r="J83" s="33"/>
      <c r="K83" s="37">
        <v>613.41</v>
      </c>
      <c r="L83" s="33"/>
      <c r="M83" s="35"/>
    </row>
    <row r="84" spans="1:13" ht="15.75" thickBot="1" x14ac:dyDescent="0.3">
      <c r="A84" s="104"/>
      <c r="B84" s="105"/>
      <c r="C84" s="30" t="s">
        <v>18</v>
      </c>
      <c r="D84" s="31"/>
      <c r="E84" s="37"/>
      <c r="F84" s="33"/>
      <c r="G84" s="26">
        <f t="shared" si="5"/>
        <v>0</v>
      </c>
      <c r="H84" s="26">
        <f t="shared" si="6"/>
        <v>0</v>
      </c>
      <c r="I84" s="38"/>
      <c r="J84" s="33"/>
      <c r="K84" s="37">
        <v>195.01</v>
      </c>
      <c r="L84" s="33"/>
      <c r="M84" s="35"/>
    </row>
    <row r="85" spans="1:13" ht="15.75" thickBot="1" x14ac:dyDescent="0.3">
      <c r="A85" s="104" t="s">
        <v>78</v>
      </c>
      <c r="B85" s="105" t="s">
        <v>79</v>
      </c>
      <c r="C85" s="30" t="s">
        <v>29</v>
      </c>
      <c r="D85" s="31">
        <v>44440</v>
      </c>
      <c r="E85" s="37">
        <f>4376.1816*1.07</f>
        <v>4682.5143120000002</v>
      </c>
      <c r="F85" s="33"/>
      <c r="G85" s="26">
        <f t="shared" si="5"/>
        <v>6161.2030421052632</v>
      </c>
      <c r="H85" s="26">
        <f t="shared" si="6"/>
        <v>770.1503802631579</v>
      </c>
      <c r="I85" s="38">
        <v>131.26</v>
      </c>
      <c r="J85" s="33"/>
      <c r="K85" s="37"/>
      <c r="L85" s="33"/>
      <c r="M85" s="35"/>
    </row>
    <row r="86" spans="1:13" ht="15.75" thickBot="1" x14ac:dyDescent="0.3">
      <c r="A86" s="104"/>
      <c r="B86" s="105" t="s">
        <v>79</v>
      </c>
      <c r="C86" s="30" t="s">
        <v>29</v>
      </c>
      <c r="D86" s="31">
        <v>43344</v>
      </c>
      <c r="E86" s="37">
        <f>4376.1816*1.07</f>
        <v>4682.5143120000002</v>
      </c>
      <c r="F86" s="33"/>
      <c r="G86" s="26">
        <f t="shared" si="5"/>
        <v>6161.2030421052632</v>
      </c>
      <c r="H86" s="26">
        <f t="shared" si="6"/>
        <v>770.1503802631579</v>
      </c>
      <c r="I86" s="38">
        <v>131.26</v>
      </c>
      <c r="J86" s="33"/>
      <c r="K86" s="37"/>
      <c r="L86" s="33"/>
      <c r="M86" s="35"/>
    </row>
    <row r="87" spans="1:13" ht="15.75" thickBot="1" x14ac:dyDescent="0.3">
      <c r="A87" s="104" t="s">
        <v>80</v>
      </c>
      <c r="B87" s="105" t="s">
        <v>81</v>
      </c>
      <c r="C87" s="30" t="s">
        <v>29</v>
      </c>
      <c r="D87" s="31">
        <v>43344</v>
      </c>
      <c r="E87" s="37">
        <f>8625.4*1.07</f>
        <v>9229.1779999999999</v>
      </c>
      <c r="F87" s="33"/>
      <c r="G87" s="26">
        <f t="shared" si="5"/>
        <v>12143.655263157896</v>
      </c>
      <c r="H87" s="26">
        <f t="shared" si="6"/>
        <v>1517.956907894737</v>
      </c>
      <c r="I87" s="38"/>
      <c r="J87" s="33"/>
      <c r="K87" s="37">
        <v>548.54</v>
      </c>
      <c r="L87" s="33"/>
      <c r="M87" s="35"/>
    </row>
    <row r="88" spans="1:13" ht="23.25" thickBot="1" x14ac:dyDescent="0.3">
      <c r="A88" s="104" t="s">
        <v>82</v>
      </c>
      <c r="B88" s="105" t="s">
        <v>83</v>
      </c>
      <c r="C88" s="30" t="s">
        <v>29</v>
      </c>
      <c r="D88" s="31">
        <v>44449</v>
      </c>
      <c r="E88" s="118">
        <f>6480.0432*1.07</f>
        <v>6933.6462240000001</v>
      </c>
      <c r="F88" s="33"/>
      <c r="G88" s="26">
        <f t="shared" si="5"/>
        <v>9123.2187157894732</v>
      </c>
      <c r="H88" s="26">
        <f t="shared" si="6"/>
        <v>1140.4023394736842</v>
      </c>
      <c r="I88" s="38">
        <v>0</v>
      </c>
      <c r="J88" s="33"/>
      <c r="K88" s="37">
        <v>177.51</v>
      </c>
      <c r="L88" s="119"/>
      <c r="M88" s="120"/>
    </row>
    <row r="89" spans="1:13" ht="15.75" thickBot="1" x14ac:dyDescent="0.3">
      <c r="A89" s="104" t="s">
        <v>84</v>
      </c>
      <c r="B89" s="105" t="s">
        <v>85</v>
      </c>
      <c r="C89" s="30" t="s">
        <v>29</v>
      </c>
      <c r="D89" s="31">
        <v>43344</v>
      </c>
      <c r="E89" s="32">
        <f>8176.68*1.07</f>
        <v>8749.0476000000017</v>
      </c>
      <c r="F89" s="33"/>
      <c r="G89" s="26">
        <f t="shared" si="5"/>
        <v>11511.904736842107</v>
      </c>
      <c r="H89" s="26">
        <f t="shared" si="6"/>
        <v>1438.9880921052634</v>
      </c>
      <c r="I89" s="38">
        <v>0</v>
      </c>
      <c r="J89" s="33"/>
      <c r="K89" s="32">
        <v>155.15</v>
      </c>
      <c r="L89" s="33"/>
      <c r="M89" s="35"/>
    </row>
    <row r="90" spans="1:13" ht="15.75" thickBot="1" x14ac:dyDescent="0.3">
      <c r="A90" s="104" t="s">
        <v>86</v>
      </c>
      <c r="B90" s="105" t="s">
        <v>85</v>
      </c>
      <c r="C90" s="30" t="s">
        <v>29</v>
      </c>
      <c r="D90" s="31">
        <v>44713</v>
      </c>
      <c r="E90" s="32">
        <f t="shared" ref="E90:E105" si="7">8176.68*1.07</f>
        <v>8749.0476000000017</v>
      </c>
      <c r="F90" s="33"/>
      <c r="G90" s="26">
        <f t="shared" si="5"/>
        <v>11511.904736842107</v>
      </c>
      <c r="H90" s="26">
        <f t="shared" si="6"/>
        <v>1438.9880921052634</v>
      </c>
      <c r="I90" s="38">
        <v>0</v>
      </c>
      <c r="J90" s="33"/>
      <c r="K90" s="32">
        <v>155.15</v>
      </c>
      <c r="L90" s="33"/>
      <c r="M90" s="35"/>
    </row>
    <row r="91" spans="1:13" ht="15.75" thickBot="1" x14ac:dyDescent="0.3">
      <c r="A91" s="104" t="s">
        <v>87</v>
      </c>
      <c r="B91" s="105" t="s">
        <v>85</v>
      </c>
      <c r="C91" s="30" t="s">
        <v>29</v>
      </c>
      <c r="D91" s="31">
        <v>43344</v>
      </c>
      <c r="E91" s="32">
        <f t="shared" si="7"/>
        <v>8749.0476000000017</v>
      </c>
      <c r="F91" s="33"/>
      <c r="G91" s="26">
        <f t="shared" si="5"/>
        <v>11511.904736842107</v>
      </c>
      <c r="H91" s="26">
        <f t="shared" si="6"/>
        <v>1438.9880921052634</v>
      </c>
      <c r="I91" s="38">
        <v>0</v>
      </c>
      <c r="J91" s="33"/>
      <c r="K91" s="32">
        <v>155.15</v>
      </c>
      <c r="L91" s="33"/>
      <c r="M91" s="35"/>
    </row>
    <row r="92" spans="1:13" ht="15.75" thickBot="1" x14ac:dyDescent="0.3">
      <c r="A92" s="104" t="s">
        <v>88</v>
      </c>
      <c r="B92" s="105" t="s">
        <v>85</v>
      </c>
      <c r="C92" s="30" t="s">
        <v>29</v>
      </c>
      <c r="D92" s="31">
        <v>43862</v>
      </c>
      <c r="E92" s="32">
        <f t="shared" si="7"/>
        <v>8749.0476000000017</v>
      </c>
      <c r="F92" s="33"/>
      <c r="G92" s="26">
        <f t="shared" si="5"/>
        <v>11511.904736842107</v>
      </c>
      <c r="H92" s="26">
        <f t="shared" si="6"/>
        <v>1438.9880921052634</v>
      </c>
      <c r="I92" s="38">
        <v>0</v>
      </c>
      <c r="J92" s="33"/>
      <c r="K92" s="32">
        <v>155.15</v>
      </c>
      <c r="L92" s="33"/>
      <c r="M92" s="35"/>
    </row>
    <row r="93" spans="1:13" ht="15.75" thickBot="1" x14ac:dyDescent="0.3">
      <c r="A93" s="104" t="s">
        <v>89</v>
      </c>
      <c r="B93" s="105" t="s">
        <v>85</v>
      </c>
      <c r="C93" s="30" t="s">
        <v>29</v>
      </c>
      <c r="D93" s="31">
        <v>43344</v>
      </c>
      <c r="E93" s="32">
        <f t="shared" si="7"/>
        <v>8749.0476000000017</v>
      </c>
      <c r="F93" s="33"/>
      <c r="G93" s="26">
        <f t="shared" si="5"/>
        <v>11511.904736842107</v>
      </c>
      <c r="H93" s="26">
        <f t="shared" si="6"/>
        <v>1438.9880921052634</v>
      </c>
      <c r="I93" s="38">
        <v>0</v>
      </c>
      <c r="J93" s="33"/>
      <c r="K93" s="32">
        <v>155.15</v>
      </c>
      <c r="L93" s="33"/>
      <c r="M93" s="35"/>
    </row>
    <row r="94" spans="1:13" ht="15.75" thickBot="1" x14ac:dyDescent="0.3">
      <c r="A94" s="516" t="s">
        <v>90</v>
      </c>
      <c r="B94" s="105" t="s">
        <v>85</v>
      </c>
      <c r="C94" s="30" t="s">
        <v>29</v>
      </c>
      <c r="D94" s="31">
        <v>43344</v>
      </c>
      <c r="E94" s="32">
        <f t="shared" si="7"/>
        <v>8749.0476000000017</v>
      </c>
      <c r="F94" s="33"/>
      <c r="G94" s="26">
        <f t="shared" si="5"/>
        <v>11511.904736842107</v>
      </c>
      <c r="H94" s="26">
        <f t="shared" si="6"/>
        <v>1438.9880921052634</v>
      </c>
      <c r="I94" s="38">
        <v>0</v>
      </c>
      <c r="J94" s="33"/>
      <c r="K94" s="32">
        <v>155.15</v>
      </c>
      <c r="L94" s="33"/>
      <c r="M94" s="35"/>
    </row>
    <row r="95" spans="1:13" ht="15.75" thickBot="1" x14ac:dyDescent="0.3">
      <c r="A95" s="516" t="s">
        <v>91</v>
      </c>
      <c r="B95" s="105" t="s">
        <v>85</v>
      </c>
      <c r="C95" s="30" t="s">
        <v>29</v>
      </c>
      <c r="D95" s="31">
        <v>43466</v>
      </c>
      <c r="E95" s="32">
        <f t="shared" si="7"/>
        <v>8749.0476000000017</v>
      </c>
      <c r="F95" s="33"/>
      <c r="G95" s="26">
        <f t="shared" si="5"/>
        <v>11511.904736842107</v>
      </c>
      <c r="H95" s="26">
        <f t="shared" si="6"/>
        <v>1438.9880921052634</v>
      </c>
      <c r="I95" s="38">
        <v>0</v>
      </c>
      <c r="J95" s="33"/>
      <c r="K95" s="32">
        <v>155.15</v>
      </c>
      <c r="L95" s="33"/>
      <c r="M95" s="35"/>
    </row>
    <row r="96" spans="1:13" ht="15.75" thickBot="1" x14ac:dyDescent="0.3">
      <c r="A96" s="516" t="s">
        <v>92</v>
      </c>
      <c r="B96" s="105" t="s">
        <v>85</v>
      </c>
      <c r="C96" s="30" t="s">
        <v>29</v>
      </c>
      <c r="D96" s="31">
        <v>43831</v>
      </c>
      <c r="E96" s="32">
        <f t="shared" si="7"/>
        <v>8749.0476000000017</v>
      </c>
      <c r="F96" s="33"/>
      <c r="G96" s="26">
        <f t="shared" si="5"/>
        <v>11511.904736842107</v>
      </c>
      <c r="H96" s="26">
        <f t="shared" si="6"/>
        <v>1438.9880921052634</v>
      </c>
      <c r="I96" s="34">
        <v>0</v>
      </c>
      <c r="J96" s="33"/>
      <c r="K96" s="32">
        <v>155.15</v>
      </c>
      <c r="L96" s="33"/>
      <c r="M96" s="35"/>
    </row>
    <row r="97" spans="1:13" ht="23.25" thickBot="1" x14ac:dyDescent="0.3">
      <c r="A97" s="516" t="s">
        <v>93</v>
      </c>
      <c r="B97" s="105" t="s">
        <v>94</v>
      </c>
      <c r="C97" s="30" t="s">
        <v>29</v>
      </c>
      <c r="D97" s="31">
        <v>45017</v>
      </c>
      <c r="E97" s="32">
        <f>7503.93*1.07</f>
        <v>8029.205100000001</v>
      </c>
      <c r="F97" s="33"/>
      <c r="G97" s="26">
        <f t="shared" si="5"/>
        <v>10564.74355263158</v>
      </c>
      <c r="H97" s="26">
        <f t="shared" si="6"/>
        <v>1320.5929440789475</v>
      </c>
      <c r="I97" s="34">
        <v>0</v>
      </c>
      <c r="J97" s="33"/>
      <c r="K97" s="32">
        <v>155.15</v>
      </c>
      <c r="L97" s="33"/>
      <c r="M97" s="35"/>
    </row>
    <row r="98" spans="1:13" ht="15.75" thickBot="1" x14ac:dyDescent="0.3">
      <c r="A98" s="516" t="s">
        <v>95</v>
      </c>
      <c r="B98" s="105" t="s">
        <v>85</v>
      </c>
      <c r="C98" s="30" t="s">
        <v>29</v>
      </c>
      <c r="D98" s="31">
        <v>44652</v>
      </c>
      <c r="E98" s="32">
        <f t="shared" si="7"/>
        <v>8749.0476000000017</v>
      </c>
      <c r="F98" s="33"/>
      <c r="G98" s="26">
        <f t="shared" si="5"/>
        <v>11511.904736842107</v>
      </c>
      <c r="H98" s="26">
        <f t="shared" si="6"/>
        <v>1438.9880921052634</v>
      </c>
      <c r="I98" s="34">
        <v>0</v>
      </c>
      <c r="J98" s="33"/>
      <c r="K98" s="32">
        <v>155.15</v>
      </c>
      <c r="L98" s="33"/>
      <c r="M98" s="35"/>
    </row>
    <row r="99" spans="1:13" ht="15.75" thickBot="1" x14ac:dyDescent="0.3">
      <c r="A99" s="516" t="s">
        <v>96</v>
      </c>
      <c r="B99" s="105" t="s">
        <v>85</v>
      </c>
      <c r="C99" s="30" t="s">
        <v>29</v>
      </c>
      <c r="D99" s="31">
        <v>45062</v>
      </c>
      <c r="E99" s="32">
        <f t="shared" si="7"/>
        <v>8749.0476000000017</v>
      </c>
      <c r="F99" s="33"/>
      <c r="G99" s="26">
        <f t="shared" si="5"/>
        <v>11511.904736842107</v>
      </c>
      <c r="H99" s="26">
        <f t="shared" si="6"/>
        <v>1438.9880921052634</v>
      </c>
      <c r="I99" s="34">
        <v>0</v>
      </c>
      <c r="J99" s="33"/>
      <c r="K99" s="32">
        <v>155.15</v>
      </c>
      <c r="L99" s="33"/>
      <c r="M99" s="35"/>
    </row>
    <row r="100" spans="1:13" ht="15.75" thickBot="1" x14ac:dyDescent="0.3">
      <c r="A100" s="516" t="s">
        <v>97</v>
      </c>
      <c r="B100" s="105" t="s">
        <v>98</v>
      </c>
      <c r="C100" s="30" t="s">
        <v>29</v>
      </c>
      <c r="D100" s="31">
        <v>45017</v>
      </c>
      <c r="E100" s="32">
        <f>7503.93*1.07</f>
        <v>8029.205100000001</v>
      </c>
      <c r="F100" s="33"/>
      <c r="G100" s="26">
        <f t="shared" si="5"/>
        <v>10564.74355263158</v>
      </c>
      <c r="H100" s="26">
        <f t="shared" si="6"/>
        <v>1320.5929440789475</v>
      </c>
      <c r="I100" s="34">
        <v>0</v>
      </c>
      <c r="J100" s="33"/>
      <c r="K100" s="32">
        <v>155.15</v>
      </c>
      <c r="L100" s="33"/>
      <c r="M100" s="35"/>
    </row>
    <row r="101" spans="1:13" ht="15.75" thickBot="1" x14ac:dyDescent="0.3">
      <c r="A101" s="516" t="s">
        <v>99</v>
      </c>
      <c r="B101" s="105" t="s">
        <v>85</v>
      </c>
      <c r="C101" s="30" t="s">
        <v>29</v>
      </c>
      <c r="D101" s="31">
        <v>45017</v>
      </c>
      <c r="E101" s="32">
        <f t="shared" si="7"/>
        <v>8749.0476000000017</v>
      </c>
      <c r="F101" s="33"/>
      <c r="G101" s="26">
        <f t="shared" si="5"/>
        <v>11511.904736842107</v>
      </c>
      <c r="H101" s="26">
        <f t="shared" si="6"/>
        <v>1438.9880921052634</v>
      </c>
      <c r="I101" s="34">
        <v>0</v>
      </c>
      <c r="J101" s="33"/>
      <c r="K101" s="32">
        <v>155.15</v>
      </c>
      <c r="L101" s="33"/>
      <c r="M101" s="35"/>
    </row>
    <row r="102" spans="1:13" ht="15.75" thickBot="1" x14ac:dyDescent="0.3">
      <c r="A102" s="516" t="s">
        <v>100</v>
      </c>
      <c r="B102" s="105" t="s">
        <v>85</v>
      </c>
      <c r="C102" s="30" t="s">
        <v>29</v>
      </c>
      <c r="D102" s="31">
        <v>45197</v>
      </c>
      <c r="E102" s="32">
        <f t="shared" si="7"/>
        <v>8749.0476000000017</v>
      </c>
      <c r="F102" s="33"/>
      <c r="G102" s="26">
        <f t="shared" si="5"/>
        <v>11511.904736842107</v>
      </c>
      <c r="H102" s="26">
        <f t="shared" si="6"/>
        <v>1438.9880921052634</v>
      </c>
      <c r="I102" s="34">
        <v>0</v>
      </c>
      <c r="J102" s="33"/>
      <c r="K102" s="32">
        <v>155.15</v>
      </c>
      <c r="L102" s="33"/>
      <c r="M102" s="35"/>
    </row>
    <row r="103" spans="1:13" ht="23.25" thickBot="1" x14ac:dyDescent="0.3">
      <c r="A103" s="104" t="s">
        <v>101</v>
      </c>
      <c r="B103" s="105" t="s">
        <v>85</v>
      </c>
      <c r="C103" s="30" t="s">
        <v>29</v>
      </c>
      <c r="D103" s="31">
        <v>45173</v>
      </c>
      <c r="E103" s="32">
        <f t="shared" si="7"/>
        <v>8749.0476000000017</v>
      </c>
      <c r="F103" s="33"/>
      <c r="G103" s="26">
        <f t="shared" si="5"/>
        <v>11511.904736842107</v>
      </c>
      <c r="H103" s="26">
        <f t="shared" si="6"/>
        <v>1438.9880921052634</v>
      </c>
      <c r="I103" s="34">
        <v>0</v>
      </c>
      <c r="J103" s="33"/>
      <c r="K103" s="32">
        <v>155.15</v>
      </c>
      <c r="L103" s="33"/>
      <c r="M103" s="35"/>
    </row>
    <row r="104" spans="1:13" ht="15.75" thickBot="1" x14ac:dyDescent="0.3">
      <c r="A104" s="104" t="s">
        <v>102</v>
      </c>
      <c r="B104" s="105" t="s">
        <v>85</v>
      </c>
      <c r="C104" s="30" t="s">
        <v>29</v>
      </c>
      <c r="D104" s="31">
        <v>43345</v>
      </c>
      <c r="E104" s="32">
        <f t="shared" si="7"/>
        <v>8749.0476000000017</v>
      </c>
      <c r="F104" s="33"/>
      <c r="G104" s="26">
        <f t="shared" si="5"/>
        <v>11511.904736842107</v>
      </c>
      <c r="H104" s="26">
        <f t="shared" si="6"/>
        <v>1438.9880921052634</v>
      </c>
      <c r="I104" s="34"/>
      <c r="J104" s="33"/>
      <c r="K104" s="32"/>
      <c r="L104" s="33"/>
      <c r="M104" s="35"/>
    </row>
    <row r="105" spans="1:13" ht="15.75" thickBot="1" x14ac:dyDescent="0.3">
      <c r="A105" s="104" t="s">
        <v>103</v>
      </c>
      <c r="B105" s="105" t="s">
        <v>85</v>
      </c>
      <c r="C105" s="30" t="s">
        <v>29</v>
      </c>
      <c r="D105" s="31">
        <v>45127</v>
      </c>
      <c r="E105" s="32">
        <f t="shared" si="7"/>
        <v>8749.0476000000017</v>
      </c>
      <c r="F105" s="33"/>
      <c r="G105" s="26">
        <f t="shared" si="5"/>
        <v>11511.904736842107</v>
      </c>
      <c r="H105" s="26">
        <f t="shared" si="6"/>
        <v>1438.9880921052634</v>
      </c>
      <c r="I105" s="38">
        <v>31.45</v>
      </c>
      <c r="J105" s="33"/>
      <c r="K105" s="32"/>
      <c r="L105" s="33"/>
      <c r="M105" s="35"/>
    </row>
    <row r="106" spans="1:13" ht="15.75" thickBot="1" x14ac:dyDescent="0.3">
      <c r="A106" s="104"/>
      <c r="B106" s="105"/>
      <c r="C106" s="30" t="s">
        <v>29</v>
      </c>
      <c r="D106" s="31"/>
      <c r="E106" s="32"/>
      <c r="F106" s="33"/>
      <c r="G106" s="26">
        <f t="shared" si="5"/>
        <v>0</v>
      </c>
      <c r="H106" s="26">
        <f t="shared" si="6"/>
        <v>0</v>
      </c>
      <c r="I106" s="38">
        <v>31.45</v>
      </c>
      <c r="J106" s="33"/>
      <c r="K106" s="32"/>
      <c r="L106" s="33"/>
      <c r="M106" s="35"/>
    </row>
    <row r="107" spans="1:13" ht="15.75" thickBot="1" x14ac:dyDescent="0.3">
      <c r="A107" s="104" t="s">
        <v>104</v>
      </c>
      <c r="B107" s="105" t="s">
        <v>105</v>
      </c>
      <c r="C107" s="30" t="s">
        <v>29</v>
      </c>
      <c r="D107" s="31">
        <v>44577</v>
      </c>
      <c r="E107" s="37">
        <f>8673.72</f>
        <v>8673.7199999999993</v>
      </c>
      <c r="F107" s="33"/>
      <c r="G107" s="26">
        <f t="shared" si="5"/>
        <v>11412.78947368421</v>
      </c>
      <c r="H107" s="26">
        <f t="shared" si="6"/>
        <v>1426.5986842105262</v>
      </c>
      <c r="I107" s="38">
        <v>0</v>
      </c>
      <c r="J107" s="33"/>
      <c r="K107" s="32">
        <v>613.41</v>
      </c>
      <c r="L107" s="33"/>
      <c r="M107" s="35"/>
    </row>
    <row r="108" spans="1:13" ht="15.75" thickBot="1" x14ac:dyDescent="0.3">
      <c r="A108" s="104" t="s">
        <v>106</v>
      </c>
      <c r="B108" s="105" t="s">
        <v>107</v>
      </c>
      <c r="C108" s="30" t="s">
        <v>29</v>
      </c>
      <c r="D108" s="31">
        <v>43344</v>
      </c>
      <c r="E108" s="32">
        <f>6306.18*1.07</f>
        <v>6747.6126000000004</v>
      </c>
      <c r="F108" s="33"/>
      <c r="G108" s="26">
        <f t="shared" si="5"/>
        <v>8878.4376315789486</v>
      </c>
      <c r="H108" s="26">
        <f t="shared" si="6"/>
        <v>1109.8047039473686</v>
      </c>
      <c r="I108" s="34">
        <v>89.6</v>
      </c>
      <c r="J108" s="33"/>
      <c r="K108" s="32"/>
      <c r="L108" s="33"/>
      <c r="M108" s="35"/>
    </row>
    <row r="109" spans="1:13" ht="15.75" thickBot="1" x14ac:dyDescent="0.3">
      <c r="A109" s="104" t="s">
        <v>108</v>
      </c>
      <c r="B109" s="105" t="s">
        <v>107</v>
      </c>
      <c r="C109" s="30" t="s">
        <v>29</v>
      </c>
      <c r="D109" s="31">
        <v>43344</v>
      </c>
      <c r="E109" s="32">
        <f>6306.18*1.07</f>
        <v>6747.6126000000004</v>
      </c>
      <c r="F109" s="33"/>
      <c r="G109" s="26">
        <f t="shared" si="5"/>
        <v>8878.4376315789486</v>
      </c>
      <c r="H109" s="26">
        <f t="shared" si="6"/>
        <v>1109.8047039473686</v>
      </c>
      <c r="I109" s="34">
        <v>28.16</v>
      </c>
      <c r="J109" s="33"/>
      <c r="K109" s="32"/>
      <c r="L109" s="33"/>
      <c r="M109" s="35"/>
    </row>
    <row r="110" spans="1:13" ht="15.75" thickBot="1" x14ac:dyDescent="0.3">
      <c r="A110" s="104" t="s">
        <v>109</v>
      </c>
      <c r="B110" s="105" t="s">
        <v>107</v>
      </c>
      <c r="C110" s="30" t="s">
        <v>29</v>
      </c>
      <c r="D110" s="31">
        <v>43466</v>
      </c>
      <c r="E110" s="32">
        <f>6306.18*1.07</f>
        <v>6747.6126000000004</v>
      </c>
      <c r="F110" s="33"/>
      <c r="G110" s="26">
        <f t="shared" si="5"/>
        <v>8878.4376315789486</v>
      </c>
      <c r="H110" s="26">
        <f t="shared" si="6"/>
        <v>1109.8047039473686</v>
      </c>
      <c r="I110" s="34">
        <v>89.6</v>
      </c>
      <c r="J110" s="33"/>
      <c r="K110" s="32"/>
      <c r="L110" s="33"/>
      <c r="M110" s="35"/>
    </row>
    <row r="111" spans="1:13" ht="15.75" thickBot="1" x14ac:dyDescent="0.3">
      <c r="A111" s="121" t="s">
        <v>110</v>
      </c>
      <c r="B111" s="105" t="s">
        <v>111</v>
      </c>
      <c r="C111" s="30" t="s">
        <v>29</v>
      </c>
      <c r="D111" s="31">
        <v>44440</v>
      </c>
      <c r="E111" s="32">
        <f>6306.18*1.07</f>
        <v>6747.6126000000004</v>
      </c>
      <c r="F111" s="33"/>
      <c r="G111" s="26">
        <f t="shared" si="5"/>
        <v>8878.4376315789486</v>
      </c>
      <c r="H111" s="26">
        <f t="shared" si="6"/>
        <v>1109.8047039473686</v>
      </c>
      <c r="I111" s="38">
        <v>28.16</v>
      </c>
      <c r="J111" s="33"/>
      <c r="K111" s="32"/>
      <c r="L111" s="33"/>
      <c r="M111" s="35"/>
    </row>
    <row r="112" spans="1:13" ht="23.25" thickBot="1" x14ac:dyDescent="0.3">
      <c r="A112" s="121" t="s">
        <v>112</v>
      </c>
      <c r="B112" s="122" t="s">
        <v>111</v>
      </c>
      <c r="C112" s="79" t="s">
        <v>29</v>
      </c>
      <c r="D112" s="80">
        <v>44454</v>
      </c>
      <c r="E112" s="81">
        <f>6306.18*1.07</f>
        <v>6747.6126000000004</v>
      </c>
      <c r="F112" s="39"/>
      <c r="G112" s="26">
        <f t="shared" si="5"/>
        <v>8878.4376315789486</v>
      </c>
      <c r="H112" s="26">
        <f t="shared" si="6"/>
        <v>1109.8047039473686</v>
      </c>
      <c r="I112" s="59">
        <v>89.6</v>
      </c>
      <c r="J112" s="39"/>
      <c r="K112" s="81"/>
      <c r="L112" s="39"/>
      <c r="M112" s="40"/>
    </row>
    <row r="113" spans="1:16" x14ac:dyDescent="0.25">
      <c r="A113" s="104" t="s">
        <v>113</v>
      </c>
      <c r="B113" s="105" t="s">
        <v>114</v>
      </c>
      <c r="C113" s="30" t="s">
        <v>29</v>
      </c>
      <c r="D113" s="31">
        <v>44703</v>
      </c>
      <c r="E113" s="37">
        <f>6821.76*1.07</f>
        <v>7299.2832000000008</v>
      </c>
      <c r="F113" s="33"/>
      <c r="G113" s="26">
        <f t="shared" si="5"/>
        <v>9604.3200000000015</v>
      </c>
      <c r="H113" s="26">
        <f>E113/30.4*20*25%</f>
        <v>1200.5400000000002</v>
      </c>
      <c r="I113" s="38">
        <v>0</v>
      </c>
      <c r="J113" s="33"/>
      <c r="K113" s="37">
        <v>310</v>
      </c>
      <c r="L113" s="119"/>
      <c r="M113" s="120"/>
    </row>
    <row r="114" spans="1:16" ht="15.75" thickBot="1" x14ac:dyDescent="0.3">
      <c r="A114" s="52"/>
      <c r="B114" s="52"/>
      <c r="C114" s="17"/>
      <c r="D114" s="84"/>
      <c r="E114" s="85"/>
      <c r="F114" s="86"/>
      <c r="G114" s="86"/>
      <c r="H114" s="86"/>
      <c r="I114" s="85"/>
      <c r="J114" s="86"/>
      <c r="K114" s="85"/>
      <c r="L114" s="86"/>
      <c r="M114" s="86"/>
    </row>
    <row r="115" spans="1:16" ht="15.75" thickBot="1" x14ac:dyDescent="0.3">
      <c r="A115" s="588" t="s">
        <v>38</v>
      </c>
      <c r="B115" s="52"/>
      <c r="C115" s="87"/>
      <c r="D115" s="55" t="s">
        <v>39</v>
      </c>
      <c r="E115" s="56">
        <f t="shared" ref="E115:M115" si="8">SUM(E75:E113)</f>
        <v>309384.51447199984</v>
      </c>
      <c r="F115" s="56">
        <f t="shared" si="8"/>
        <v>0</v>
      </c>
      <c r="G115" s="56">
        <f t="shared" si="8"/>
        <v>407084.88746315788</v>
      </c>
      <c r="H115" s="56">
        <f t="shared" si="8"/>
        <v>50885.610932894735</v>
      </c>
      <c r="I115" s="56">
        <f t="shared" si="8"/>
        <v>732.82999999999993</v>
      </c>
      <c r="J115" s="56">
        <f t="shared" si="8"/>
        <v>0</v>
      </c>
      <c r="K115" s="56">
        <f t="shared" si="8"/>
        <v>9902.9899999999943</v>
      </c>
      <c r="L115" s="56">
        <f t="shared" si="8"/>
        <v>0</v>
      </c>
      <c r="M115" s="56">
        <f t="shared" si="8"/>
        <v>0</v>
      </c>
    </row>
    <row r="116" spans="1:16" ht="15.75" thickBot="1" x14ac:dyDescent="0.3">
      <c r="A116" s="588"/>
      <c r="D116" s="58" t="s">
        <v>40</v>
      </c>
      <c r="E116" s="56">
        <f>E115*12</f>
        <v>3712614.173663998</v>
      </c>
      <c r="F116" s="59"/>
      <c r="G116" s="59">
        <f>G115</f>
        <v>407084.88746315788</v>
      </c>
      <c r="H116" s="59">
        <f>H115</f>
        <v>50885.610932894735</v>
      </c>
      <c r="I116" s="59"/>
      <c r="J116" s="59"/>
      <c r="K116" s="59">
        <f>K115*12</f>
        <v>118835.87999999993</v>
      </c>
      <c r="L116" s="59"/>
      <c r="M116" s="60"/>
    </row>
    <row r="117" spans="1:16" x14ac:dyDescent="0.25">
      <c r="A117" s="61" t="s">
        <v>41</v>
      </c>
    </row>
    <row r="118" spans="1:16" x14ac:dyDescent="0.25">
      <c r="A118" s="61" t="s">
        <v>42</v>
      </c>
    </row>
    <row r="119" spans="1:16" x14ac:dyDescent="0.25">
      <c r="A119" s="61" t="s">
        <v>43</v>
      </c>
    </row>
    <row r="120" spans="1:16" x14ac:dyDescent="0.25">
      <c r="A120" s="61" t="s">
        <v>44</v>
      </c>
    </row>
    <row r="121" spans="1:16" x14ac:dyDescent="0.25">
      <c r="A121" s="61" t="s">
        <v>45</v>
      </c>
      <c r="B121" s="52"/>
      <c r="C121" s="52"/>
      <c r="D121" s="52"/>
      <c r="E121" s="123"/>
      <c r="F121" s="54"/>
      <c r="G121" s="54"/>
      <c r="H121" s="54"/>
      <c r="I121" s="123"/>
      <c r="J121" s="54"/>
      <c r="K121" s="123"/>
      <c r="L121" s="54"/>
      <c r="M121" s="54"/>
    </row>
    <row r="122" spans="1:16" x14ac:dyDescent="0.25">
      <c r="P122" s="52"/>
    </row>
    <row r="123" spans="1:16" ht="15.75" thickBot="1" x14ac:dyDescent="0.3">
      <c r="A123" s="52"/>
      <c r="B123" s="52"/>
      <c r="C123" s="52"/>
      <c r="D123" s="52"/>
      <c r="E123" s="123"/>
      <c r="F123" s="54"/>
      <c r="G123" s="54"/>
      <c r="H123" s="54"/>
      <c r="I123" s="123"/>
      <c r="J123" s="54"/>
      <c r="K123" s="123"/>
      <c r="L123" s="54"/>
      <c r="M123" s="54"/>
    </row>
    <row r="124" spans="1:16" x14ac:dyDescent="0.25">
      <c r="A124" s="2" t="s">
        <v>1</v>
      </c>
      <c r="B124" s="3"/>
      <c r="C124" s="4"/>
      <c r="D124" s="3"/>
      <c r="E124" s="5"/>
      <c r="F124" s="589" t="s">
        <v>2</v>
      </c>
      <c r="G124" s="589"/>
      <c r="H124" s="589"/>
      <c r="I124" s="589"/>
      <c r="J124" s="589"/>
      <c r="K124" s="589"/>
      <c r="L124" s="589"/>
      <c r="M124" s="590"/>
    </row>
    <row r="125" spans="1:16" ht="15.75" thickBot="1" x14ac:dyDescent="0.3">
      <c r="A125" s="6" t="s">
        <v>115</v>
      </c>
      <c r="B125" s="7"/>
      <c r="C125" s="7"/>
      <c r="D125" s="7"/>
      <c r="E125" s="8"/>
      <c r="F125" s="9"/>
      <c r="G125" s="9"/>
      <c r="H125" s="9"/>
      <c r="I125" s="8"/>
      <c r="J125" s="9"/>
      <c r="K125" s="8"/>
      <c r="L125" s="9"/>
      <c r="M125" s="10"/>
    </row>
    <row r="126" spans="1:16" ht="15.75" thickBot="1" x14ac:dyDescent="0.3"/>
    <row r="127" spans="1:16" ht="26.25" thickBot="1" x14ac:dyDescent="0.3">
      <c r="A127" s="11" t="s">
        <v>4</v>
      </c>
      <c r="B127" s="12" t="s">
        <v>5</v>
      </c>
      <c r="C127" s="12" t="s">
        <v>6</v>
      </c>
      <c r="D127" s="12" t="s">
        <v>7</v>
      </c>
      <c r="E127" s="13" t="s">
        <v>8</v>
      </c>
      <c r="F127" s="14" t="s">
        <v>9</v>
      </c>
      <c r="G127" s="14" t="s">
        <v>10</v>
      </c>
      <c r="H127" s="14" t="s">
        <v>11</v>
      </c>
      <c r="I127" s="13" t="s">
        <v>12</v>
      </c>
      <c r="J127" s="14" t="s">
        <v>13</v>
      </c>
      <c r="K127" s="13" t="s">
        <v>14</v>
      </c>
      <c r="L127" s="15"/>
      <c r="M127" s="16" t="s">
        <v>15</v>
      </c>
    </row>
    <row r="128" spans="1:16" ht="15.75" thickBot="1" x14ac:dyDescent="0.3">
      <c r="C128" s="17"/>
    </row>
    <row r="129" spans="1:15" ht="15.75" thickBot="1" x14ac:dyDescent="0.3">
      <c r="A129" s="124" t="s">
        <v>116</v>
      </c>
      <c r="B129" s="125" t="s">
        <v>117</v>
      </c>
      <c r="C129" s="21" t="s">
        <v>18</v>
      </c>
      <c r="D129" s="64">
        <v>44445</v>
      </c>
      <c r="E129" s="126">
        <f>25461.864*1.1</f>
        <v>28008.050400000004</v>
      </c>
      <c r="F129" s="127"/>
      <c r="G129" s="24">
        <f>E129/30.4*40</f>
        <v>36852.697894736848</v>
      </c>
      <c r="H129" s="26">
        <f>E129/30.4*20*25%</f>
        <v>4606.587236842106</v>
      </c>
      <c r="I129" s="128"/>
      <c r="J129" s="127"/>
      <c r="K129" s="126">
        <v>3997.49</v>
      </c>
      <c r="L129" s="127"/>
      <c r="M129" s="129"/>
    </row>
    <row r="130" spans="1:15" ht="15.75" thickBot="1" x14ac:dyDescent="0.3">
      <c r="A130" s="107" t="s">
        <v>118</v>
      </c>
      <c r="B130" s="30" t="s">
        <v>119</v>
      </c>
      <c r="C130" s="30" t="s">
        <v>29</v>
      </c>
      <c r="D130" s="31">
        <v>44452</v>
      </c>
      <c r="E130" s="130">
        <f>10691.7408*1.07</f>
        <v>11440.162656</v>
      </c>
      <c r="F130" s="111"/>
      <c r="G130" s="33">
        <f t="shared" ref="G130:G134" si="9">E130/30.4*40</f>
        <v>15052.845600000001</v>
      </c>
      <c r="H130" s="26">
        <f t="shared" ref="H130:H134" si="10">E130/30.4*20*25%</f>
        <v>1881.6057000000001</v>
      </c>
      <c r="I130" s="131"/>
      <c r="J130" s="111"/>
      <c r="K130" s="130">
        <v>944.43</v>
      </c>
      <c r="L130" s="111"/>
      <c r="M130" s="113"/>
    </row>
    <row r="131" spans="1:15" ht="15.75" thickBot="1" x14ac:dyDescent="0.3">
      <c r="A131" s="132" t="s">
        <v>120</v>
      </c>
      <c r="B131" s="30" t="s">
        <v>121</v>
      </c>
      <c r="C131" s="30" t="s">
        <v>29</v>
      </c>
      <c r="D131" s="31">
        <v>44452</v>
      </c>
      <c r="E131" s="130">
        <f>11963.3328*1.07</f>
        <v>12800.766096000001</v>
      </c>
      <c r="F131" s="111"/>
      <c r="G131" s="33">
        <f t="shared" si="9"/>
        <v>16843.113284210529</v>
      </c>
      <c r="H131" s="26">
        <f t="shared" si="10"/>
        <v>2105.3891605263161</v>
      </c>
      <c r="I131" s="112"/>
      <c r="J131" s="111"/>
      <c r="K131" s="130">
        <v>1162.99</v>
      </c>
      <c r="L131" s="111"/>
      <c r="M131" s="113"/>
    </row>
    <row r="132" spans="1:15" ht="15.75" thickBot="1" x14ac:dyDescent="0.3">
      <c r="A132" s="133" t="s">
        <v>122</v>
      </c>
      <c r="B132" s="30" t="s">
        <v>123</v>
      </c>
      <c r="C132" s="30" t="s">
        <v>29</v>
      </c>
      <c r="D132" s="31">
        <v>44789</v>
      </c>
      <c r="E132" s="130">
        <f>8156.1384*1.07</f>
        <v>8727.068088</v>
      </c>
      <c r="F132" s="111"/>
      <c r="G132" s="33">
        <f t="shared" si="9"/>
        <v>11482.984326315791</v>
      </c>
      <c r="H132" s="26">
        <f t="shared" si="10"/>
        <v>1435.3730407894739</v>
      </c>
      <c r="I132" s="131"/>
      <c r="J132" s="111"/>
      <c r="K132" s="130">
        <v>613.41</v>
      </c>
      <c r="L132" s="111"/>
      <c r="M132" s="113"/>
    </row>
    <row r="133" spans="1:15" ht="15.75" thickBot="1" x14ac:dyDescent="0.3">
      <c r="A133" s="132" t="s">
        <v>124</v>
      </c>
      <c r="B133" s="30" t="s">
        <v>50</v>
      </c>
      <c r="C133" s="30" t="s">
        <v>29</v>
      </c>
      <c r="D133" s="31">
        <v>44805</v>
      </c>
      <c r="E133" s="134">
        <f>8156.1304*1.07</f>
        <v>8727.0595279999998</v>
      </c>
      <c r="F133" s="111"/>
      <c r="G133" s="33">
        <f t="shared" si="9"/>
        <v>11482.973063157895</v>
      </c>
      <c r="H133" s="26">
        <f t="shared" si="10"/>
        <v>1435.3716328947369</v>
      </c>
      <c r="I133" s="131">
        <v>134.87</v>
      </c>
      <c r="J133" s="111"/>
      <c r="K133" s="130"/>
      <c r="L133" s="111"/>
      <c r="M133" s="113"/>
    </row>
    <row r="134" spans="1:15" ht="15.75" thickBot="1" x14ac:dyDescent="0.3">
      <c r="A134" s="135" t="s">
        <v>125</v>
      </c>
      <c r="B134" s="79" t="s">
        <v>123</v>
      </c>
      <c r="C134" s="79" t="s">
        <v>29</v>
      </c>
      <c r="D134" s="31">
        <v>44713</v>
      </c>
      <c r="E134" s="136">
        <f>8156.1384*1.07</f>
        <v>8727.068088</v>
      </c>
      <c r="F134" s="137"/>
      <c r="G134" s="93">
        <f t="shared" si="9"/>
        <v>11482.984326315791</v>
      </c>
      <c r="H134" s="26">
        <f t="shared" si="10"/>
        <v>1435.3730407894739</v>
      </c>
      <c r="I134" s="138"/>
      <c r="J134" s="137"/>
      <c r="K134" s="136">
        <v>613.41</v>
      </c>
      <c r="L134" s="137"/>
      <c r="M134" s="139"/>
    </row>
    <row r="135" spans="1:15" ht="15.75" thickBot="1" x14ac:dyDescent="0.3">
      <c r="A135" s="52"/>
      <c r="B135" s="52"/>
      <c r="C135" s="17"/>
      <c r="D135" s="52"/>
      <c r="E135" s="53"/>
      <c r="F135" s="54"/>
      <c r="G135" s="54"/>
      <c r="H135" s="54"/>
      <c r="I135" s="53"/>
      <c r="J135" s="54"/>
      <c r="K135" s="53"/>
      <c r="L135" s="54"/>
      <c r="M135" s="54"/>
    </row>
    <row r="136" spans="1:15" ht="15.75" thickBot="1" x14ac:dyDescent="0.3">
      <c r="A136" s="588" t="s">
        <v>38</v>
      </c>
      <c r="B136" s="52"/>
      <c r="C136" s="52"/>
      <c r="D136" s="55" t="s">
        <v>39</v>
      </c>
      <c r="E136" s="56">
        <f t="shared" ref="E136:M136" si="11">SUM(E129:E134)</f>
        <v>78430.174856000012</v>
      </c>
      <c r="F136" s="56">
        <f t="shared" si="11"/>
        <v>0</v>
      </c>
      <c r="G136" s="56">
        <f t="shared" si="11"/>
        <v>103197.59849473687</v>
      </c>
      <c r="H136" s="56">
        <f t="shared" si="11"/>
        <v>12899.699811842109</v>
      </c>
      <c r="I136" s="56">
        <f t="shared" si="11"/>
        <v>134.87</v>
      </c>
      <c r="J136" s="56">
        <f t="shared" si="11"/>
        <v>0</v>
      </c>
      <c r="K136" s="56">
        <f t="shared" si="11"/>
        <v>7331.73</v>
      </c>
      <c r="L136" s="56">
        <f t="shared" si="11"/>
        <v>0</v>
      </c>
      <c r="M136" s="56">
        <f t="shared" si="11"/>
        <v>0</v>
      </c>
    </row>
    <row r="137" spans="1:15" ht="15.75" thickBot="1" x14ac:dyDescent="0.3">
      <c r="A137" s="588"/>
      <c r="D137" s="58" t="s">
        <v>40</v>
      </c>
      <c r="E137" s="56">
        <f>E136*12</f>
        <v>941162.09827200021</v>
      </c>
      <c r="F137" s="59"/>
      <c r="G137" s="59">
        <f>G136</f>
        <v>103197.59849473687</v>
      </c>
      <c r="H137" s="59">
        <f>H136</f>
        <v>12899.699811842109</v>
      </c>
      <c r="I137" s="59">
        <f>I136*12</f>
        <v>1618.44</v>
      </c>
      <c r="J137" s="59"/>
      <c r="K137" s="59">
        <f>K136*12</f>
        <v>87980.76</v>
      </c>
      <c r="L137" s="59"/>
      <c r="M137" s="60"/>
    </row>
    <row r="138" spans="1:15" x14ac:dyDescent="0.25">
      <c r="A138" s="61" t="s">
        <v>41</v>
      </c>
      <c r="N138" s="62"/>
      <c r="O138" s="62"/>
    </row>
    <row r="139" spans="1:15" x14ac:dyDescent="0.25">
      <c r="A139" s="61" t="s">
        <v>42</v>
      </c>
      <c r="N139" s="62"/>
      <c r="O139" s="62"/>
    </row>
    <row r="140" spans="1:15" ht="20.25" customHeight="1" x14ac:dyDescent="0.25">
      <c r="A140" s="61" t="s">
        <v>43</v>
      </c>
      <c r="N140" s="62"/>
      <c r="O140" s="62"/>
    </row>
    <row r="141" spans="1:15" ht="15" customHeight="1" x14ac:dyDescent="0.25">
      <c r="A141" s="61" t="s">
        <v>44</v>
      </c>
      <c r="N141" s="62"/>
      <c r="O141" s="62"/>
    </row>
    <row r="142" spans="1:15" ht="18.75" customHeight="1" x14ac:dyDescent="0.25">
      <c r="A142" s="61" t="s">
        <v>45</v>
      </c>
      <c r="N142" s="62"/>
      <c r="O142" s="62"/>
    </row>
    <row r="143" spans="1:15" x14ac:dyDescent="0.25">
      <c r="A143" s="140"/>
      <c r="B143" s="98"/>
      <c r="C143" s="99"/>
      <c r="D143" s="100"/>
      <c r="E143" s="101"/>
      <c r="F143" s="102"/>
      <c r="G143" s="102"/>
      <c r="H143" s="101"/>
      <c r="I143" s="101"/>
      <c r="J143" s="102"/>
      <c r="K143" s="101"/>
      <c r="L143" s="63"/>
      <c r="M143" s="63"/>
      <c r="N143" s="101"/>
      <c r="O143" s="62"/>
    </row>
    <row r="144" spans="1:15" ht="15.75" thickBot="1" x14ac:dyDescent="0.3">
      <c r="N144" s="101"/>
      <c r="O144" s="62"/>
    </row>
    <row r="145" spans="1:17" x14ac:dyDescent="0.25">
      <c r="A145" s="2" t="s">
        <v>1</v>
      </c>
      <c r="B145" s="3"/>
      <c r="C145" s="4"/>
      <c r="D145" s="3"/>
      <c r="E145" s="5"/>
      <c r="F145" s="589" t="s">
        <v>2</v>
      </c>
      <c r="G145" s="589"/>
      <c r="H145" s="589"/>
      <c r="I145" s="589"/>
      <c r="J145" s="589"/>
      <c r="K145" s="589"/>
      <c r="L145" s="589"/>
      <c r="M145" s="590"/>
    </row>
    <row r="146" spans="1:17" ht="15.75" thickBot="1" x14ac:dyDescent="0.3">
      <c r="A146" s="6" t="s">
        <v>126</v>
      </c>
      <c r="B146" s="7"/>
      <c r="C146" s="7"/>
      <c r="D146" s="7"/>
      <c r="E146" s="8"/>
      <c r="F146" s="9"/>
      <c r="G146" s="9"/>
      <c r="H146" s="9"/>
      <c r="I146" s="8"/>
      <c r="J146" s="9"/>
      <c r="K146" s="8"/>
      <c r="L146" s="9"/>
      <c r="M146" s="10"/>
    </row>
    <row r="147" spans="1:17" ht="15.75" thickBot="1" x14ac:dyDescent="0.3">
      <c r="N147" s="101"/>
      <c r="O147" s="62"/>
      <c r="P147" s="62"/>
      <c r="Q147" s="62"/>
    </row>
    <row r="148" spans="1:17" ht="26.25" thickBot="1" x14ac:dyDescent="0.3">
      <c r="A148" s="11" t="s">
        <v>4</v>
      </c>
      <c r="B148" s="12" t="s">
        <v>5</v>
      </c>
      <c r="C148" s="12" t="s">
        <v>6</v>
      </c>
      <c r="D148" s="12" t="s">
        <v>7</v>
      </c>
      <c r="E148" s="13" t="s">
        <v>8</v>
      </c>
      <c r="F148" s="14" t="s">
        <v>9</v>
      </c>
      <c r="G148" s="14" t="s">
        <v>10</v>
      </c>
      <c r="H148" s="14" t="s">
        <v>11</v>
      </c>
      <c r="I148" s="13" t="s">
        <v>12</v>
      </c>
      <c r="J148" s="14" t="s">
        <v>13</v>
      </c>
      <c r="K148" s="13" t="s">
        <v>14</v>
      </c>
      <c r="L148" s="15"/>
      <c r="M148" s="16" t="s">
        <v>15</v>
      </c>
      <c r="N148" s="101"/>
      <c r="O148" s="62"/>
      <c r="P148" s="62"/>
      <c r="Q148" s="62"/>
    </row>
    <row r="149" spans="1:17" ht="15.75" thickBot="1" x14ac:dyDescent="0.3">
      <c r="C149" s="17"/>
      <c r="N149" s="101"/>
      <c r="O149" s="62"/>
      <c r="P149" s="62"/>
      <c r="Q149" s="62"/>
    </row>
    <row r="150" spans="1:17" ht="45.75" thickBot="1" x14ac:dyDescent="0.3">
      <c r="A150" s="141" t="s">
        <v>127</v>
      </c>
      <c r="B150" s="125" t="s">
        <v>128</v>
      </c>
      <c r="C150" s="142" t="s">
        <v>18</v>
      </c>
      <c r="D150" s="64">
        <v>44440</v>
      </c>
      <c r="E150" s="43">
        <v>16879.900000000001</v>
      </c>
      <c r="F150" s="127"/>
      <c r="G150" s="26">
        <f>E150/30.4*40</f>
        <v>22210.394736842107</v>
      </c>
      <c r="H150" s="26">
        <f>E150/30.4*20*25%</f>
        <v>2776.2993421052633</v>
      </c>
      <c r="I150" s="143"/>
      <c r="J150" s="127"/>
      <c r="K150" s="32">
        <v>1162.99</v>
      </c>
      <c r="L150" s="127"/>
      <c r="M150" s="129"/>
      <c r="N150" s="101"/>
      <c r="O150" s="62"/>
      <c r="P150" s="62"/>
      <c r="Q150" s="62"/>
    </row>
    <row r="151" spans="1:17" ht="34.5" thickBot="1" x14ac:dyDescent="0.3">
      <c r="A151" s="144" t="s">
        <v>129</v>
      </c>
      <c r="B151" s="145" t="s">
        <v>130</v>
      </c>
      <c r="C151" s="109" t="s">
        <v>29</v>
      </c>
      <c r="D151" s="31">
        <v>44440</v>
      </c>
      <c r="E151" s="110">
        <v>4970.09</v>
      </c>
      <c r="F151" s="111"/>
      <c r="G151" s="26">
        <f>E151/30.4*40</f>
        <v>6539.5921052631584</v>
      </c>
      <c r="H151" s="26">
        <f>E151/30.4*20*25%</f>
        <v>817.4490131578948</v>
      </c>
      <c r="I151" s="112"/>
      <c r="J151" s="111"/>
      <c r="K151" s="110">
        <v>719.54</v>
      </c>
      <c r="L151" s="111"/>
      <c r="M151" s="113"/>
      <c r="N151" s="101"/>
      <c r="O151" s="62"/>
      <c r="P151" s="62"/>
      <c r="Q151" s="62"/>
    </row>
    <row r="152" spans="1:17" x14ac:dyDescent="0.25">
      <c r="A152" s="144" t="s">
        <v>131</v>
      </c>
      <c r="B152" s="109" t="s">
        <v>132</v>
      </c>
      <c r="C152" s="109" t="s">
        <v>29</v>
      </c>
      <c r="D152" s="31">
        <v>44440</v>
      </c>
      <c r="E152" s="146">
        <f>6944.292*1.07</f>
        <v>7430.3924400000005</v>
      </c>
      <c r="F152" s="111"/>
      <c r="G152" s="26">
        <f>E152/30.4*40</f>
        <v>9776.832157894738</v>
      </c>
      <c r="H152" s="26">
        <f>E152/30.4*20*25%</f>
        <v>1222.1040197368422</v>
      </c>
      <c r="I152" s="112"/>
      <c r="J152" s="111"/>
      <c r="K152" s="110">
        <v>228.02</v>
      </c>
      <c r="L152" s="111"/>
      <c r="M152" s="113"/>
      <c r="N152" s="101"/>
      <c r="O152" s="62"/>
      <c r="P152" s="62"/>
      <c r="Q152" s="62"/>
    </row>
    <row r="153" spans="1:17" ht="15.75" thickBot="1" x14ac:dyDescent="0.3">
      <c r="A153" s="147"/>
      <c r="B153" s="148"/>
      <c r="C153" s="148"/>
      <c r="D153" s="80"/>
      <c r="E153" s="138"/>
      <c r="F153" s="137"/>
      <c r="G153" s="137">
        <v>0</v>
      </c>
      <c r="H153" s="137">
        <v>0</v>
      </c>
      <c r="I153" s="149"/>
      <c r="J153" s="137"/>
      <c r="K153" s="149"/>
      <c r="L153" s="137"/>
      <c r="M153" s="139"/>
      <c r="N153" s="101"/>
      <c r="O153" s="62"/>
      <c r="P153" s="62"/>
      <c r="Q153" s="62"/>
    </row>
    <row r="154" spans="1:17" ht="15.75" thickBot="1" x14ac:dyDescent="0.3">
      <c r="A154" s="52"/>
      <c r="B154" s="52"/>
      <c r="C154" s="17"/>
      <c r="D154" s="84"/>
      <c r="E154" s="85"/>
      <c r="F154" s="86"/>
      <c r="G154" s="86"/>
      <c r="H154" s="86"/>
      <c r="I154" s="85"/>
      <c r="J154" s="86"/>
      <c r="K154" s="85"/>
      <c r="L154" s="86"/>
      <c r="M154" s="86"/>
      <c r="N154" s="101"/>
    </row>
    <row r="155" spans="1:17" ht="21" customHeight="1" thickBot="1" x14ac:dyDescent="0.3">
      <c r="A155" s="588" t="s">
        <v>38</v>
      </c>
      <c r="B155" s="52"/>
      <c r="C155" s="87"/>
      <c r="D155" s="150" t="s">
        <v>39</v>
      </c>
      <c r="E155" s="56">
        <f t="shared" ref="E155:M155" si="12">SUM(E150:E153)</f>
        <v>29280.382440000001</v>
      </c>
      <c r="F155" s="56">
        <f t="shared" si="12"/>
        <v>0</v>
      </c>
      <c r="G155" s="56">
        <f t="shared" si="12"/>
        <v>38526.819000000003</v>
      </c>
      <c r="H155" s="56">
        <f t="shared" si="12"/>
        <v>4815.8523750000004</v>
      </c>
      <c r="I155" s="56">
        <f t="shared" si="12"/>
        <v>0</v>
      </c>
      <c r="J155" s="56">
        <f t="shared" si="12"/>
        <v>0</v>
      </c>
      <c r="K155" s="56">
        <f t="shared" si="12"/>
        <v>2110.5500000000002</v>
      </c>
      <c r="L155" s="56">
        <f t="shared" si="12"/>
        <v>0</v>
      </c>
      <c r="M155" s="56">
        <f t="shared" si="12"/>
        <v>0</v>
      </c>
      <c r="N155" s="101"/>
      <c r="O155" s="62"/>
      <c r="P155" s="62"/>
      <c r="Q155" s="62"/>
    </row>
    <row r="156" spans="1:17" ht="15.75" thickBot="1" x14ac:dyDescent="0.3">
      <c r="A156" s="588"/>
      <c r="D156" s="151" t="s">
        <v>40</v>
      </c>
      <c r="E156" s="56">
        <f>E155*12</f>
        <v>351364.58928000001</v>
      </c>
      <c r="F156" s="59"/>
      <c r="G156" s="59">
        <f>G155</f>
        <v>38526.819000000003</v>
      </c>
      <c r="H156" s="59">
        <f>H155</f>
        <v>4815.8523750000004</v>
      </c>
      <c r="I156" s="59"/>
      <c r="J156" s="59"/>
      <c r="K156" s="59">
        <f>K155*12</f>
        <v>25326.600000000002</v>
      </c>
      <c r="L156" s="59"/>
      <c r="M156" s="60"/>
      <c r="N156" s="101"/>
      <c r="O156" s="62"/>
      <c r="P156" s="62"/>
      <c r="Q156" s="62"/>
    </row>
    <row r="157" spans="1:17" x14ac:dyDescent="0.25">
      <c r="A157" s="61" t="s">
        <v>41</v>
      </c>
      <c r="N157" s="101"/>
    </row>
    <row r="158" spans="1:17" x14ac:dyDescent="0.25">
      <c r="A158" s="61" t="s">
        <v>42</v>
      </c>
      <c r="N158" s="101"/>
    </row>
    <row r="159" spans="1:17" x14ac:dyDescent="0.25">
      <c r="A159" s="61" t="s">
        <v>43</v>
      </c>
      <c r="N159" s="101"/>
    </row>
    <row r="160" spans="1:17" x14ac:dyDescent="0.25">
      <c r="A160" s="61" t="s">
        <v>44</v>
      </c>
      <c r="N160" s="101"/>
    </row>
    <row r="161" spans="1:15" x14ac:dyDescent="0.25">
      <c r="A161" s="61" t="s">
        <v>45</v>
      </c>
      <c r="N161" s="101"/>
    </row>
    <row r="162" spans="1:15" x14ac:dyDescent="0.25">
      <c r="A162" s="62"/>
      <c r="B162" s="62"/>
      <c r="C162" s="62"/>
      <c r="D162" s="62"/>
      <c r="E162" s="63"/>
      <c r="F162" s="63"/>
      <c r="G162" s="63"/>
      <c r="H162" s="63"/>
      <c r="I162" s="63"/>
      <c r="J162" s="63"/>
      <c r="K162" s="63"/>
      <c r="L162" s="63"/>
      <c r="M162" s="63"/>
      <c r="N162" s="101"/>
    </row>
    <row r="163" spans="1:15" ht="15.75" thickBot="1" x14ac:dyDescent="0.3">
      <c r="N163" s="101"/>
    </row>
    <row r="164" spans="1:15" x14ac:dyDescent="0.25">
      <c r="A164" s="2" t="s">
        <v>1</v>
      </c>
      <c r="B164" s="3"/>
      <c r="C164" s="4"/>
      <c r="D164" s="3"/>
      <c r="E164" s="5"/>
      <c r="F164" s="589" t="s">
        <v>2</v>
      </c>
      <c r="G164" s="589"/>
      <c r="H164" s="589"/>
      <c r="I164" s="589"/>
      <c r="J164" s="589"/>
      <c r="K164" s="589"/>
      <c r="L164" s="589"/>
      <c r="M164" s="590"/>
    </row>
    <row r="165" spans="1:15" ht="15.75" thickBot="1" x14ac:dyDescent="0.3">
      <c r="A165" s="6" t="s">
        <v>133</v>
      </c>
      <c r="B165" s="7"/>
      <c r="C165" s="7"/>
      <c r="D165" s="7"/>
      <c r="E165" s="8"/>
      <c r="F165" s="9"/>
      <c r="G165" s="9"/>
      <c r="H165" s="9"/>
      <c r="I165" s="8"/>
      <c r="J165" s="9"/>
      <c r="K165" s="8"/>
      <c r="L165" s="9"/>
      <c r="M165" s="10"/>
    </row>
    <row r="166" spans="1:15" ht="15.75" thickBot="1" x14ac:dyDescent="0.3"/>
    <row r="167" spans="1:15" ht="26.25" thickBot="1" x14ac:dyDescent="0.3">
      <c r="A167" s="11" t="s">
        <v>4</v>
      </c>
      <c r="B167" s="12" t="s">
        <v>5</v>
      </c>
      <c r="C167" s="12" t="s">
        <v>6</v>
      </c>
      <c r="D167" s="12" t="s">
        <v>7</v>
      </c>
      <c r="E167" s="13" t="s">
        <v>8</v>
      </c>
      <c r="F167" s="14" t="s">
        <v>9</v>
      </c>
      <c r="G167" s="14" t="s">
        <v>10</v>
      </c>
      <c r="H167" s="14" t="s">
        <v>11</v>
      </c>
      <c r="I167" s="13" t="s">
        <v>12</v>
      </c>
      <c r="J167" s="14" t="s">
        <v>13</v>
      </c>
      <c r="K167" s="13" t="s">
        <v>14</v>
      </c>
      <c r="L167" s="15"/>
      <c r="M167" s="16" t="s">
        <v>15</v>
      </c>
    </row>
    <row r="168" spans="1:15" ht="15.75" thickBot="1" x14ac:dyDescent="0.3">
      <c r="C168" s="17"/>
      <c r="K168" s="152"/>
    </row>
    <row r="169" spans="1:15" ht="23.25" thickBot="1" x14ac:dyDescent="0.3">
      <c r="A169" s="141" t="s">
        <v>134</v>
      </c>
      <c r="B169" s="125" t="s">
        <v>135</v>
      </c>
      <c r="C169" s="142" t="s">
        <v>18</v>
      </c>
      <c r="D169" s="64">
        <v>44440</v>
      </c>
      <c r="E169" s="43">
        <f>20254.3848*1.07</f>
        <v>21672.191736000001</v>
      </c>
      <c r="F169" s="127"/>
      <c r="G169" s="26">
        <f t="shared" ref="G169:G174" si="13">E169/30.4*40</f>
        <v>28516.041757894742</v>
      </c>
      <c r="H169" s="26">
        <f t="shared" ref="H169:H174" si="14">E169/30.4*6.68*25%</f>
        <v>1190.5447433921054</v>
      </c>
      <c r="I169" s="143"/>
      <c r="J169" s="127"/>
      <c r="K169" s="43">
        <v>2885.17</v>
      </c>
      <c r="L169" s="127"/>
      <c r="M169" s="129"/>
      <c r="N169" s="41"/>
      <c r="O169" s="153"/>
    </row>
    <row r="170" spans="1:15" ht="23.25" thickBot="1" x14ac:dyDescent="0.3">
      <c r="A170" s="144" t="s">
        <v>136</v>
      </c>
      <c r="B170" s="145" t="s">
        <v>137</v>
      </c>
      <c r="C170" s="109" t="s">
        <v>29</v>
      </c>
      <c r="D170" s="64">
        <v>44455</v>
      </c>
      <c r="E170" s="110">
        <f>6696.0864*1.07</f>
        <v>7164.8124480000006</v>
      </c>
      <c r="F170" s="111"/>
      <c r="G170" s="26">
        <f t="shared" si="13"/>
        <v>9427.3848000000016</v>
      </c>
      <c r="H170" s="26">
        <f t="shared" si="14"/>
        <v>393.59331540000005</v>
      </c>
      <c r="I170" s="112"/>
      <c r="J170" s="111"/>
      <c r="K170" s="110">
        <v>201.02</v>
      </c>
      <c r="L170" s="111"/>
      <c r="M170" s="113"/>
    </row>
    <row r="171" spans="1:15" ht="23.25" thickBot="1" x14ac:dyDescent="0.3">
      <c r="A171" s="144"/>
      <c r="B171" s="154" t="s">
        <v>138</v>
      </c>
      <c r="C171" s="109" t="s">
        <v>29</v>
      </c>
      <c r="D171" s="64"/>
      <c r="E171" s="110">
        <f>6938.3952*1.07</f>
        <v>7424.082864</v>
      </c>
      <c r="F171" s="111"/>
      <c r="G171" s="26">
        <f t="shared" si="13"/>
        <v>9768.5300842105262</v>
      </c>
      <c r="H171" s="26">
        <f t="shared" si="14"/>
        <v>407.83613101578948</v>
      </c>
      <c r="I171" s="112"/>
      <c r="J171" s="111"/>
      <c r="K171" s="110">
        <v>227.38</v>
      </c>
      <c r="L171" s="111"/>
      <c r="M171" s="113"/>
    </row>
    <row r="172" spans="1:15" ht="23.25" thickBot="1" x14ac:dyDescent="0.3">
      <c r="A172" s="144"/>
      <c r="B172" s="145" t="s">
        <v>139</v>
      </c>
      <c r="C172" s="109" t="s">
        <v>29</v>
      </c>
      <c r="D172" s="64"/>
      <c r="E172" s="110">
        <f>7343.8704*1.07</f>
        <v>7857.9413279999999</v>
      </c>
      <c r="F172" s="111"/>
      <c r="G172" s="26">
        <f t="shared" si="13"/>
        <v>10339.396484210527</v>
      </c>
      <c r="H172" s="26">
        <f t="shared" si="14"/>
        <v>431.66980321578944</v>
      </c>
      <c r="I172" s="112"/>
      <c r="J172" s="111"/>
      <c r="K172" s="110">
        <v>307.43</v>
      </c>
      <c r="L172" s="111"/>
      <c r="M172" s="113"/>
    </row>
    <row r="173" spans="1:15" ht="15.75" thickBot="1" x14ac:dyDescent="0.3">
      <c r="A173" s="144"/>
      <c r="B173" s="145"/>
      <c r="C173" s="109"/>
      <c r="D173" s="64"/>
      <c r="E173" s="110"/>
      <c r="F173" s="111"/>
      <c r="G173" s="26">
        <f t="shared" si="13"/>
        <v>0</v>
      </c>
      <c r="H173" s="26">
        <f t="shared" si="14"/>
        <v>0</v>
      </c>
      <c r="I173" s="112"/>
      <c r="J173" s="111"/>
      <c r="K173" s="110">
        <v>201.02</v>
      </c>
      <c r="L173" s="111"/>
      <c r="M173" s="113"/>
    </row>
    <row r="174" spans="1:15" ht="12.75" customHeight="1" thickBot="1" x14ac:dyDescent="0.3">
      <c r="A174" s="147" t="s">
        <v>140</v>
      </c>
      <c r="B174" s="148" t="s">
        <v>141</v>
      </c>
      <c r="C174" s="148" t="s">
        <v>18</v>
      </c>
      <c r="D174" s="64">
        <v>44454</v>
      </c>
      <c r="E174" s="155">
        <f>11963.3976*1.07</f>
        <v>12800.835432000002</v>
      </c>
      <c r="F174" s="137"/>
      <c r="G174" s="26">
        <f t="shared" si="13"/>
        <v>16843.204515789479</v>
      </c>
      <c r="H174" s="26">
        <f t="shared" si="14"/>
        <v>703.20378853421062</v>
      </c>
      <c r="I174" s="149"/>
      <c r="J174" s="137"/>
      <c r="K174" s="156">
        <v>1163</v>
      </c>
      <c r="L174" s="137"/>
      <c r="M174" s="139"/>
    </row>
    <row r="175" spans="1:15" ht="15.75" thickBot="1" x14ac:dyDescent="0.3">
      <c r="A175" s="52"/>
      <c r="B175" s="52"/>
      <c r="C175" s="17"/>
      <c r="D175" s="84"/>
      <c r="E175" s="85"/>
      <c r="F175" s="86"/>
      <c r="G175" s="86"/>
      <c r="H175" s="86"/>
      <c r="I175" s="85"/>
      <c r="J175" s="86"/>
      <c r="K175" s="85"/>
      <c r="L175" s="86"/>
      <c r="M175" s="86"/>
    </row>
    <row r="176" spans="1:15" ht="18" customHeight="1" thickBot="1" x14ac:dyDescent="0.3">
      <c r="A176" s="588" t="s">
        <v>38</v>
      </c>
      <c r="B176" s="52"/>
      <c r="C176" s="87"/>
      <c r="D176" s="55" t="s">
        <v>39</v>
      </c>
      <c r="E176" s="56">
        <f t="shared" ref="E176:M176" si="15">SUM(E169:E174)</f>
        <v>56919.863808000002</v>
      </c>
      <c r="F176" s="56">
        <f t="shared" si="15"/>
        <v>0</v>
      </c>
      <c r="G176" s="56">
        <f t="shared" si="15"/>
        <v>74894.557642105283</v>
      </c>
      <c r="H176" s="56">
        <f t="shared" si="15"/>
        <v>3126.8477815578949</v>
      </c>
      <c r="I176" s="56">
        <f t="shared" si="15"/>
        <v>0</v>
      </c>
      <c r="J176" s="56">
        <f t="shared" si="15"/>
        <v>0</v>
      </c>
      <c r="K176" s="56">
        <f t="shared" si="15"/>
        <v>4985.0200000000004</v>
      </c>
      <c r="L176" s="56">
        <f t="shared" si="15"/>
        <v>0</v>
      </c>
      <c r="M176" s="56">
        <f t="shared" si="15"/>
        <v>0</v>
      </c>
    </row>
    <row r="177" spans="1:13" ht="15.75" thickBot="1" x14ac:dyDescent="0.3">
      <c r="A177" s="588"/>
      <c r="D177" s="58" t="s">
        <v>40</v>
      </c>
      <c r="E177" s="56">
        <f>E176*12</f>
        <v>683038.36569600005</v>
      </c>
      <c r="F177" s="59"/>
      <c r="G177" s="59">
        <f>G176</f>
        <v>74894.557642105283</v>
      </c>
      <c r="H177" s="59">
        <f>H176</f>
        <v>3126.8477815578949</v>
      </c>
      <c r="I177" s="59">
        <f>I176*12</f>
        <v>0</v>
      </c>
      <c r="J177" s="59"/>
      <c r="K177" s="59">
        <f>K176*12</f>
        <v>59820.240000000005</v>
      </c>
      <c r="L177" s="59"/>
      <c r="M177" s="60"/>
    </row>
    <row r="178" spans="1:13" x14ac:dyDescent="0.25">
      <c r="A178" s="61" t="s">
        <v>41</v>
      </c>
    </row>
    <row r="179" spans="1:13" x14ac:dyDescent="0.25">
      <c r="A179" s="61" t="s">
        <v>42</v>
      </c>
    </row>
    <row r="180" spans="1:13" x14ac:dyDescent="0.25">
      <c r="A180" s="61" t="s">
        <v>43</v>
      </c>
    </row>
    <row r="181" spans="1:13" x14ac:dyDescent="0.25">
      <c r="A181" s="61" t="s">
        <v>44</v>
      </c>
    </row>
    <row r="182" spans="1:13" x14ac:dyDescent="0.25">
      <c r="A182" s="61" t="s">
        <v>45</v>
      </c>
    </row>
    <row r="183" spans="1:13" x14ac:dyDescent="0.25">
      <c r="A183" s="62"/>
      <c r="B183" s="62"/>
      <c r="C183" s="62"/>
      <c r="D183" s="62"/>
      <c r="E183" s="63"/>
      <c r="F183" s="63"/>
      <c r="G183" s="63"/>
      <c r="H183" s="63"/>
      <c r="I183" s="63"/>
      <c r="J183" s="63"/>
      <c r="K183" s="63"/>
      <c r="L183" s="63"/>
      <c r="M183" s="63"/>
    </row>
    <row r="184" spans="1:13" ht="15.75" thickBot="1" x14ac:dyDescent="0.3"/>
    <row r="185" spans="1:13" x14ac:dyDescent="0.25">
      <c r="A185" s="2" t="s">
        <v>1</v>
      </c>
      <c r="B185" s="3"/>
      <c r="C185" s="4"/>
      <c r="D185" s="3"/>
      <c r="E185" s="5"/>
      <c r="F185" s="589" t="s">
        <v>2</v>
      </c>
      <c r="G185" s="589"/>
      <c r="H185" s="589"/>
      <c r="I185" s="589"/>
      <c r="J185" s="589"/>
      <c r="K185" s="589"/>
      <c r="L185" s="589"/>
      <c r="M185" s="590"/>
    </row>
    <row r="186" spans="1:13" ht="15.75" thickBot="1" x14ac:dyDescent="0.3">
      <c r="A186" s="6" t="s">
        <v>142</v>
      </c>
      <c r="B186" s="7"/>
      <c r="C186" s="7"/>
      <c r="D186" s="7"/>
      <c r="E186" s="8"/>
      <c r="F186" s="9"/>
      <c r="G186" s="9"/>
      <c r="H186" s="9"/>
      <c r="I186" s="8"/>
      <c r="J186" s="9"/>
      <c r="K186" s="8"/>
      <c r="L186" s="9"/>
      <c r="M186" s="10"/>
    </row>
    <row r="187" spans="1:13" ht="15.75" thickBot="1" x14ac:dyDescent="0.3"/>
    <row r="188" spans="1:13" ht="26.25" thickBot="1" x14ac:dyDescent="0.3">
      <c r="A188" s="11" t="s">
        <v>4</v>
      </c>
      <c r="B188" s="12" t="s">
        <v>5</v>
      </c>
      <c r="C188" s="12" t="s">
        <v>6</v>
      </c>
      <c r="D188" s="12" t="s">
        <v>7</v>
      </c>
      <c r="E188" s="13" t="s">
        <v>8</v>
      </c>
      <c r="F188" s="14" t="s">
        <v>9</v>
      </c>
      <c r="G188" s="14" t="s">
        <v>10</v>
      </c>
      <c r="H188" s="14" t="s">
        <v>11</v>
      </c>
      <c r="I188" s="13" t="s">
        <v>12</v>
      </c>
      <c r="J188" s="14" t="s">
        <v>13</v>
      </c>
      <c r="K188" s="13" t="s">
        <v>14</v>
      </c>
      <c r="L188" s="15"/>
      <c r="M188" s="16" t="s">
        <v>15</v>
      </c>
    </row>
    <row r="189" spans="1:13" ht="15.75" thickBot="1" x14ac:dyDescent="0.3">
      <c r="C189" s="17"/>
    </row>
    <row r="190" spans="1:13" ht="57" thickBot="1" x14ac:dyDescent="0.3">
      <c r="A190" s="19" t="s">
        <v>143</v>
      </c>
      <c r="B190" s="20" t="s">
        <v>144</v>
      </c>
      <c r="C190" s="21" t="s">
        <v>18</v>
      </c>
      <c r="D190" s="64">
        <v>44440</v>
      </c>
      <c r="E190" s="43">
        <f>11963.3976*1.07</f>
        <v>12800.835432000002</v>
      </c>
      <c r="F190" s="26"/>
      <c r="G190" s="26">
        <f>E190/30.4*40</f>
        <v>16843.204515789479</v>
      </c>
      <c r="H190" s="26">
        <f t="shared" ref="H190:H193" si="16">E190/30.4*6.68*25%</f>
        <v>703.20378853421062</v>
      </c>
      <c r="I190" s="56"/>
      <c r="J190" s="26"/>
      <c r="K190" s="65">
        <v>1163</v>
      </c>
      <c r="L190" s="26"/>
      <c r="M190" s="27"/>
    </row>
    <row r="191" spans="1:13" ht="24" customHeight="1" thickBot="1" x14ac:dyDescent="0.3">
      <c r="A191" s="104" t="s">
        <v>145</v>
      </c>
      <c r="B191" s="105" t="s">
        <v>146</v>
      </c>
      <c r="C191" s="30" t="s">
        <v>29</v>
      </c>
      <c r="D191" s="31">
        <v>44448</v>
      </c>
      <c r="E191" s="37">
        <f>8156.1168*1.07</f>
        <v>8727.044976000001</v>
      </c>
      <c r="F191" s="33"/>
      <c r="G191" s="26">
        <f>E191/30.4*40</f>
        <v>11482.953915789476</v>
      </c>
      <c r="H191" s="26">
        <f t="shared" si="16"/>
        <v>479.41332598421059</v>
      </c>
      <c r="I191" s="34"/>
      <c r="J191" s="33"/>
      <c r="K191" s="32">
        <v>613.41</v>
      </c>
      <c r="L191" s="33"/>
      <c r="M191" s="35"/>
    </row>
    <row r="192" spans="1:13" ht="24" customHeight="1" thickBot="1" x14ac:dyDescent="0.3">
      <c r="A192" s="157"/>
      <c r="B192" s="158"/>
      <c r="C192" s="159"/>
      <c r="D192" s="160"/>
      <c r="E192" s="161"/>
      <c r="F192" s="162"/>
      <c r="G192" s="26">
        <f>E192/30.4*40</f>
        <v>0</v>
      </c>
      <c r="H192" s="26">
        <f t="shared" si="16"/>
        <v>0</v>
      </c>
      <c r="I192" s="163"/>
      <c r="J192" s="162"/>
      <c r="K192" s="161">
        <v>548.54999999999995</v>
      </c>
      <c r="L192" s="162"/>
      <c r="M192" s="164"/>
    </row>
    <row r="193" spans="1:13" ht="15.75" thickBot="1" x14ac:dyDescent="0.3">
      <c r="A193" s="121" t="s">
        <v>147</v>
      </c>
      <c r="B193" s="122" t="s">
        <v>50</v>
      </c>
      <c r="C193" s="79" t="s">
        <v>29</v>
      </c>
      <c r="D193" s="80">
        <v>45000</v>
      </c>
      <c r="E193" s="81">
        <f>8156.12*1.07</f>
        <v>8727.0483999999997</v>
      </c>
      <c r="F193" s="39"/>
      <c r="G193" s="82">
        <f>E193/30.4*40</f>
        <v>11482.95842105263</v>
      </c>
      <c r="H193" s="82">
        <f t="shared" si="16"/>
        <v>479.41351407894734</v>
      </c>
      <c r="I193" s="59"/>
      <c r="J193" s="39"/>
      <c r="K193" s="81">
        <v>548.54999999999995</v>
      </c>
      <c r="L193" s="39"/>
      <c r="M193" s="40"/>
    </row>
    <row r="194" spans="1:13" ht="15.75" thickBot="1" x14ac:dyDescent="0.3">
      <c r="A194" s="52"/>
      <c r="B194" s="52"/>
      <c r="C194" s="17"/>
      <c r="D194" s="84"/>
      <c r="E194" s="85"/>
      <c r="F194" s="86"/>
      <c r="G194" s="86"/>
      <c r="H194" s="86"/>
      <c r="I194" s="85"/>
      <c r="J194" s="86"/>
      <c r="K194" s="85"/>
      <c r="L194" s="86"/>
      <c r="M194" s="86"/>
    </row>
    <row r="195" spans="1:13" ht="15.75" thickBot="1" x14ac:dyDescent="0.3">
      <c r="A195" s="588" t="s">
        <v>38</v>
      </c>
      <c r="B195" s="52"/>
      <c r="C195" s="87"/>
      <c r="D195" s="55" t="s">
        <v>39</v>
      </c>
      <c r="E195" s="56">
        <f t="shared" ref="E195:M195" si="17">SUM(E190:E193)</f>
        <v>30254.928808000004</v>
      </c>
      <c r="F195" s="56">
        <f t="shared" si="17"/>
        <v>0</v>
      </c>
      <c r="G195" s="56">
        <f t="shared" si="17"/>
        <v>39809.116852631589</v>
      </c>
      <c r="H195" s="56">
        <f t="shared" si="17"/>
        <v>1662.0306285973686</v>
      </c>
      <c r="I195" s="56">
        <f t="shared" si="17"/>
        <v>0</v>
      </c>
      <c r="J195" s="56">
        <f t="shared" si="17"/>
        <v>0</v>
      </c>
      <c r="K195" s="56">
        <f t="shared" si="17"/>
        <v>2873.51</v>
      </c>
      <c r="L195" s="56">
        <f t="shared" si="17"/>
        <v>0</v>
      </c>
      <c r="M195" s="56">
        <f t="shared" si="17"/>
        <v>0</v>
      </c>
    </row>
    <row r="196" spans="1:13" ht="15.75" thickBot="1" x14ac:dyDescent="0.3">
      <c r="A196" s="588"/>
      <c r="D196" s="58" t="s">
        <v>40</v>
      </c>
      <c r="E196" s="56">
        <f>E195*12</f>
        <v>363059.14569600008</v>
      </c>
      <c r="F196" s="59"/>
      <c r="G196" s="59">
        <f>G195</f>
        <v>39809.116852631589</v>
      </c>
      <c r="H196" s="59">
        <f>H195</f>
        <v>1662.0306285973686</v>
      </c>
      <c r="I196" s="59"/>
      <c r="J196" s="59"/>
      <c r="K196" s="59">
        <f>K195*12</f>
        <v>34482.120000000003</v>
      </c>
      <c r="L196" s="59"/>
      <c r="M196" s="60"/>
    </row>
    <row r="197" spans="1:13" x14ac:dyDescent="0.25">
      <c r="A197" s="61" t="s">
        <v>41</v>
      </c>
    </row>
    <row r="198" spans="1:13" x14ac:dyDescent="0.25">
      <c r="A198" s="61" t="s">
        <v>42</v>
      </c>
    </row>
    <row r="199" spans="1:13" x14ac:dyDescent="0.25">
      <c r="A199" s="61" t="s">
        <v>43</v>
      </c>
    </row>
    <row r="200" spans="1:13" x14ac:dyDescent="0.25">
      <c r="A200" s="61" t="s">
        <v>44</v>
      </c>
    </row>
    <row r="201" spans="1:13" x14ac:dyDescent="0.25">
      <c r="A201" s="61" t="s">
        <v>45</v>
      </c>
    </row>
    <row r="202" spans="1:13" x14ac:dyDescent="0.25">
      <c r="A202" s="62"/>
      <c r="B202" s="62"/>
      <c r="C202" s="165"/>
      <c r="D202" s="166"/>
      <c r="E202" s="166"/>
      <c r="F202" s="166"/>
      <c r="G202" s="166"/>
      <c r="H202" s="166"/>
      <c r="I202" s="166"/>
      <c r="J202" s="166"/>
      <c r="K202" s="166"/>
      <c r="L202" s="63"/>
      <c r="M202" s="63"/>
    </row>
    <row r="203" spans="1:13" ht="15.75" thickBot="1" x14ac:dyDescent="0.3"/>
    <row r="204" spans="1:13" x14ac:dyDescent="0.25">
      <c r="A204" s="2" t="s">
        <v>1</v>
      </c>
      <c r="B204" s="3"/>
      <c r="C204" s="4"/>
      <c r="D204" s="3"/>
      <c r="E204" s="5"/>
      <c r="F204" s="589" t="s">
        <v>2</v>
      </c>
      <c r="G204" s="589"/>
      <c r="H204" s="589"/>
      <c r="I204" s="589"/>
      <c r="J204" s="589"/>
      <c r="K204" s="589"/>
      <c r="L204" s="589"/>
      <c r="M204" s="590"/>
    </row>
    <row r="205" spans="1:13" ht="15.75" thickBot="1" x14ac:dyDescent="0.3">
      <c r="A205" s="6" t="s">
        <v>148</v>
      </c>
      <c r="B205" s="7"/>
      <c r="C205" s="7"/>
      <c r="D205" s="7"/>
      <c r="E205" s="8"/>
      <c r="F205" s="9"/>
      <c r="G205" s="9"/>
      <c r="H205" s="9"/>
      <c r="I205" s="8"/>
      <c r="J205" s="9"/>
      <c r="K205" s="8"/>
      <c r="L205" s="9"/>
      <c r="M205" s="10"/>
    </row>
    <row r="206" spans="1:13" ht="15.75" thickBot="1" x14ac:dyDescent="0.3"/>
    <row r="207" spans="1:13" ht="26.25" thickBot="1" x14ac:dyDescent="0.3">
      <c r="A207" s="11" t="s">
        <v>4</v>
      </c>
      <c r="B207" s="12" t="s">
        <v>5</v>
      </c>
      <c r="C207" s="12" t="s">
        <v>6</v>
      </c>
      <c r="D207" s="12" t="s">
        <v>7</v>
      </c>
      <c r="E207" s="13" t="s">
        <v>8</v>
      </c>
      <c r="F207" s="14" t="s">
        <v>9</v>
      </c>
      <c r="G207" s="14" t="s">
        <v>10</v>
      </c>
      <c r="H207" s="14" t="s">
        <v>11</v>
      </c>
      <c r="I207" s="13" t="s">
        <v>12</v>
      </c>
      <c r="J207" s="14" t="s">
        <v>13</v>
      </c>
      <c r="K207" s="13" t="s">
        <v>14</v>
      </c>
      <c r="L207" s="15"/>
      <c r="M207" s="16" t="s">
        <v>15</v>
      </c>
    </row>
    <row r="208" spans="1:13" ht="15.75" thickBot="1" x14ac:dyDescent="0.3">
      <c r="C208" s="17"/>
    </row>
    <row r="209" spans="1:17" ht="23.25" thickBot="1" x14ac:dyDescent="0.3">
      <c r="A209" s="167" t="s">
        <v>149</v>
      </c>
      <c r="B209" s="145" t="s">
        <v>150</v>
      </c>
      <c r="C209" s="109" t="s">
        <v>18</v>
      </c>
      <c r="D209" s="31">
        <v>44562</v>
      </c>
      <c r="E209" s="43">
        <f>11963.3976*1.07</f>
        <v>12800.835432000002</v>
      </c>
      <c r="F209" s="111"/>
      <c r="G209" s="26">
        <f>E209/30.4*40</f>
        <v>16843.204515789479</v>
      </c>
      <c r="H209" s="26">
        <f t="shared" ref="H209:H210" si="18">E209/30.4*6.68*25%</f>
        <v>703.20378853421062</v>
      </c>
      <c r="I209" s="112"/>
      <c r="J209" s="111"/>
      <c r="K209" s="110">
        <v>1163</v>
      </c>
      <c r="L209" s="111"/>
      <c r="M209" s="113"/>
      <c r="N209" s="101"/>
      <c r="O209" s="62"/>
      <c r="P209" s="62"/>
      <c r="Q209" s="62"/>
    </row>
    <row r="210" spans="1:17" ht="22.5" x14ac:dyDescent="0.25">
      <c r="A210" s="168" t="s">
        <v>151</v>
      </c>
      <c r="B210" s="145" t="s">
        <v>152</v>
      </c>
      <c r="C210" s="109" t="s">
        <v>29</v>
      </c>
      <c r="D210" s="31">
        <v>44958</v>
      </c>
      <c r="E210" s="110">
        <f>10691.68*1.07</f>
        <v>11440.097600000001</v>
      </c>
      <c r="F210" s="111"/>
      <c r="G210" s="26">
        <f>E210/30.4*40</f>
        <v>15052.760000000002</v>
      </c>
      <c r="H210" s="26">
        <f t="shared" si="18"/>
        <v>628.45273000000009</v>
      </c>
      <c r="I210" s="112"/>
      <c r="J210" s="111"/>
      <c r="K210" s="110">
        <v>850.3</v>
      </c>
      <c r="L210" s="111"/>
      <c r="M210" s="111"/>
      <c r="N210" s="101"/>
      <c r="O210" s="62"/>
      <c r="P210" s="62"/>
      <c r="Q210" s="62"/>
    </row>
    <row r="211" spans="1:17" ht="15.75" thickBot="1" x14ac:dyDescent="0.3">
      <c r="A211" s="52"/>
      <c r="B211" s="52"/>
      <c r="C211" s="17"/>
      <c r="D211" s="84"/>
      <c r="E211" s="85"/>
      <c r="F211" s="86"/>
      <c r="G211" s="86"/>
      <c r="H211" s="86"/>
      <c r="I211" s="85"/>
      <c r="J211" s="86"/>
      <c r="K211" s="85"/>
      <c r="L211" s="86"/>
      <c r="M211" s="86"/>
    </row>
    <row r="212" spans="1:17" ht="18" customHeight="1" thickBot="1" x14ac:dyDescent="0.3">
      <c r="A212" s="588" t="s">
        <v>38</v>
      </c>
      <c r="B212" s="52"/>
      <c r="C212" s="87"/>
      <c r="D212" s="55" t="s">
        <v>39</v>
      </c>
      <c r="E212" s="56">
        <f>SUM(E209:E210)</f>
        <v>24240.933032000001</v>
      </c>
      <c r="F212" s="56">
        <f t="shared" ref="F212:M212" si="19">SUM(F209:F210)</f>
        <v>0</v>
      </c>
      <c r="G212" s="56">
        <f t="shared" si="19"/>
        <v>31895.964515789481</v>
      </c>
      <c r="H212" s="56">
        <f t="shared" si="19"/>
        <v>1331.6565185342106</v>
      </c>
      <c r="I212" s="56">
        <f t="shared" si="19"/>
        <v>0</v>
      </c>
      <c r="J212" s="56">
        <f t="shared" si="19"/>
        <v>0</v>
      </c>
      <c r="K212" s="56">
        <f t="shared" si="19"/>
        <v>2013.3</v>
      </c>
      <c r="L212" s="56">
        <f t="shared" si="19"/>
        <v>0</v>
      </c>
      <c r="M212" s="56">
        <f t="shared" si="19"/>
        <v>0</v>
      </c>
    </row>
    <row r="213" spans="1:17" ht="15.75" thickBot="1" x14ac:dyDescent="0.3">
      <c r="A213" s="588"/>
      <c r="D213" s="58" t="s">
        <v>40</v>
      </c>
      <c r="E213" s="56">
        <f>E212*12</f>
        <v>290891.19638400001</v>
      </c>
      <c r="F213" s="59"/>
      <c r="G213" s="59">
        <f>G212</f>
        <v>31895.964515789481</v>
      </c>
      <c r="H213" s="59">
        <f>H212</f>
        <v>1331.6565185342106</v>
      </c>
      <c r="I213" s="59"/>
      <c r="J213" s="59"/>
      <c r="K213" s="59">
        <f>K212*12</f>
        <v>24159.599999999999</v>
      </c>
      <c r="L213" s="59"/>
      <c r="M213" s="60"/>
    </row>
    <row r="214" spans="1:17" x14ac:dyDescent="0.25">
      <c r="A214" s="61" t="s">
        <v>41</v>
      </c>
      <c r="N214" s="101"/>
    </row>
    <row r="215" spans="1:17" x14ac:dyDescent="0.25">
      <c r="A215" s="61" t="s">
        <v>42</v>
      </c>
      <c r="N215" s="101"/>
    </row>
    <row r="216" spans="1:17" x14ac:dyDescent="0.25">
      <c r="A216" s="61" t="s">
        <v>43</v>
      </c>
      <c r="N216" s="101"/>
    </row>
    <row r="217" spans="1:17" x14ac:dyDescent="0.25">
      <c r="A217" s="61" t="s">
        <v>44</v>
      </c>
      <c r="N217" s="101"/>
    </row>
    <row r="218" spans="1:17" x14ac:dyDescent="0.25">
      <c r="A218" s="61" t="s">
        <v>45</v>
      </c>
    </row>
    <row r="219" spans="1:17" x14ac:dyDescent="0.25">
      <c r="A219" s="169"/>
      <c r="B219" s="98"/>
      <c r="C219" s="170"/>
      <c r="D219" s="171"/>
      <c r="E219" s="101"/>
      <c r="F219" s="102"/>
      <c r="G219" s="102"/>
      <c r="H219" s="172"/>
      <c r="I219" s="101"/>
      <c r="J219" s="63"/>
      <c r="K219" s="63"/>
      <c r="L219" s="63"/>
      <c r="M219" s="63"/>
    </row>
    <row r="220" spans="1:17" x14ac:dyDescent="0.25">
      <c r="A220" s="169"/>
      <c r="B220" s="98"/>
      <c r="C220" s="170"/>
      <c r="D220" s="171"/>
      <c r="E220" s="101"/>
      <c r="F220" s="102"/>
      <c r="G220" s="102"/>
      <c r="H220" s="172"/>
      <c r="I220" s="101"/>
      <c r="J220" s="63"/>
      <c r="K220" s="63"/>
      <c r="L220" s="63"/>
      <c r="M220" s="63"/>
    </row>
    <row r="221" spans="1:17" ht="15.75" thickBot="1" x14ac:dyDescent="0.3"/>
    <row r="222" spans="1:17" x14ac:dyDescent="0.25">
      <c r="A222" s="2" t="s">
        <v>1</v>
      </c>
      <c r="B222" s="3"/>
      <c r="C222" s="4"/>
      <c r="D222" s="3"/>
      <c r="E222" s="5"/>
      <c r="F222" s="589" t="s">
        <v>2</v>
      </c>
      <c r="G222" s="589"/>
      <c r="H222" s="589"/>
      <c r="I222" s="589"/>
      <c r="J222" s="589"/>
      <c r="K222" s="589"/>
      <c r="L222" s="589"/>
      <c r="M222" s="590"/>
    </row>
    <row r="223" spans="1:17" ht="15.75" thickBot="1" x14ac:dyDescent="0.3">
      <c r="A223" s="6" t="s">
        <v>153</v>
      </c>
      <c r="B223" s="7"/>
      <c r="C223" s="7"/>
      <c r="D223" s="7"/>
      <c r="E223" s="8"/>
      <c r="F223" s="9"/>
      <c r="G223" s="9"/>
      <c r="H223" s="9"/>
      <c r="I223" s="8"/>
      <c r="J223" s="9"/>
      <c r="K223" s="8"/>
      <c r="L223" s="9"/>
      <c r="M223" s="10"/>
    </row>
    <row r="224" spans="1:17" ht="15.75" thickBot="1" x14ac:dyDescent="0.3"/>
    <row r="225" spans="1:13" ht="26.25" thickBot="1" x14ac:dyDescent="0.3">
      <c r="A225" s="11" t="s">
        <v>4</v>
      </c>
      <c r="B225" s="12" t="s">
        <v>5</v>
      </c>
      <c r="C225" s="12" t="s">
        <v>6</v>
      </c>
      <c r="D225" s="12" t="s">
        <v>7</v>
      </c>
      <c r="E225" s="13" t="s">
        <v>8</v>
      </c>
      <c r="F225" s="14" t="s">
        <v>9</v>
      </c>
      <c r="G225" s="14" t="s">
        <v>10</v>
      </c>
      <c r="H225" s="14" t="s">
        <v>11</v>
      </c>
      <c r="I225" s="13" t="s">
        <v>12</v>
      </c>
      <c r="J225" s="14" t="s">
        <v>13</v>
      </c>
      <c r="K225" s="13" t="s">
        <v>14</v>
      </c>
      <c r="L225" s="15"/>
      <c r="M225" s="16" t="s">
        <v>15</v>
      </c>
    </row>
    <row r="226" spans="1:13" ht="15.75" thickBot="1" x14ac:dyDescent="0.3">
      <c r="C226" s="17"/>
    </row>
    <row r="227" spans="1:13" ht="57" thickBot="1" x14ac:dyDescent="0.3">
      <c r="A227" s="124" t="s">
        <v>154</v>
      </c>
      <c r="B227" s="125" t="s">
        <v>155</v>
      </c>
      <c r="C227" s="142" t="s">
        <v>18</v>
      </c>
      <c r="D227" s="64">
        <v>44440</v>
      </c>
      <c r="E227" s="43">
        <v>18252.759999999998</v>
      </c>
      <c r="F227" s="127"/>
      <c r="G227" s="26">
        <f>E227/30.4*40</f>
        <v>24016.789473684214</v>
      </c>
      <c r="H227" s="26">
        <f t="shared" ref="H227:H237" si="20">E227/30.4*6.68*25%</f>
        <v>1002.7009605263158</v>
      </c>
      <c r="I227" s="143"/>
      <c r="J227" s="127"/>
      <c r="K227" s="43">
        <v>1163</v>
      </c>
      <c r="L227" s="127"/>
      <c r="M227" s="129"/>
    </row>
    <row r="228" spans="1:13" ht="45.75" thickBot="1" x14ac:dyDescent="0.3">
      <c r="A228" s="157" t="s">
        <v>156</v>
      </c>
      <c r="B228" s="158" t="s">
        <v>157</v>
      </c>
      <c r="C228" s="159" t="s">
        <v>29</v>
      </c>
      <c r="D228" s="64">
        <v>44440</v>
      </c>
      <c r="E228" s="32">
        <f>8100.08*1.07</f>
        <v>8667.0856000000003</v>
      </c>
      <c r="F228" s="162"/>
      <c r="G228" s="26">
        <f t="shared" ref="G228:G229" si="21">E228/30.4*40</f>
        <v>11404.060000000001</v>
      </c>
      <c r="H228" s="26">
        <f t="shared" si="20"/>
        <v>476.11950500000006</v>
      </c>
      <c r="I228" s="163"/>
      <c r="J228" s="162"/>
      <c r="K228" s="32">
        <v>607.29999999999995</v>
      </c>
      <c r="L228" s="162"/>
      <c r="M228" s="164"/>
    </row>
    <row r="229" spans="1:13" ht="15.75" thickBot="1" x14ac:dyDescent="0.3">
      <c r="A229" s="157" t="s">
        <v>158</v>
      </c>
      <c r="B229" s="158" t="s">
        <v>159</v>
      </c>
      <c r="C229" s="159" t="s">
        <v>29</v>
      </c>
      <c r="D229" s="64">
        <v>44927</v>
      </c>
      <c r="E229" s="173">
        <f>8100.08*1.07</f>
        <v>8667.0856000000003</v>
      </c>
      <c r="F229" s="162"/>
      <c r="G229" s="26">
        <f t="shared" si="21"/>
        <v>11404.060000000001</v>
      </c>
      <c r="H229" s="26">
        <f t="shared" si="20"/>
        <v>476.11950500000006</v>
      </c>
      <c r="I229" s="163"/>
      <c r="J229" s="162"/>
      <c r="K229" s="73">
        <v>607.29999999999995</v>
      </c>
      <c r="L229" s="162"/>
      <c r="M229" s="164"/>
    </row>
    <row r="230" spans="1:13" ht="68.25" thickBot="1" x14ac:dyDescent="0.3">
      <c r="A230" s="107" t="s">
        <v>160</v>
      </c>
      <c r="B230" s="145" t="s">
        <v>161</v>
      </c>
      <c r="C230" s="109" t="s">
        <v>29</v>
      </c>
      <c r="D230" s="64">
        <v>44440</v>
      </c>
      <c r="E230" s="155">
        <v>18252.759999999998</v>
      </c>
      <c r="F230" s="111"/>
      <c r="G230" s="26">
        <f>E230/30.4*40</f>
        <v>24016.789473684214</v>
      </c>
      <c r="H230" s="26">
        <f t="shared" si="20"/>
        <v>1002.7009605263158</v>
      </c>
      <c r="I230" s="112"/>
      <c r="J230" s="111"/>
      <c r="K230" s="43">
        <v>1163</v>
      </c>
      <c r="L230" s="111"/>
      <c r="M230" s="113"/>
    </row>
    <row r="231" spans="1:13" ht="21" customHeight="1" thickBot="1" x14ac:dyDescent="0.3">
      <c r="A231" s="107" t="s">
        <v>162</v>
      </c>
      <c r="B231" s="145" t="s">
        <v>163</v>
      </c>
      <c r="C231" s="109" t="s">
        <v>29</v>
      </c>
      <c r="D231" s="31">
        <v>43344</v>
      </c>
      <c r="E231" s="146">
        <f>8639.98*1.07</f>
        <v>9244.7785999999996</v>
      </c>
      <c r="F231" s="111"/>
      <c r="G231" s="26">
        <f t="shared" ref="G231:G237" si="22">E231/30.4*40</f>
        <v>12164.182368421052</v>
      </c>
      <c r="H231" s="26">
        <f t="shared" si="20"/>
        <v>507.85461388157893</v>
      </c>
      <c r="I231" s="112">
        <v>0</v>
      </c>
      <c r="J231" s="111"/>
      <c r="K231" s="110">
        <v>548.54</v>
      </c>
      <c r="L231" s="111"/>
      <c r="M231" s="113"/>
    </row>
    <row r="232" spans="1:13" ht="34.5" thickBot="1" x14ac:dyDescent="0.3">
      <c r="A232" s="107" t="s">
        <v>164</v>
      </c>
      <c r="B232" s="145" t="s">
        <v>165</v>
      </c>
      <c r="C232" s="109" t="s">
        <v>29</v>
      </c>
      <c r="D232" s="64">
        <v>43344</v>
      </c>
      <c r="E232" s="146">
        <f>8156.01*1.07</f>
        <v>8726.9307000000008</v>
      </c>
      <c r="F232" s="111"/>
      <c r="G232" s="26">
        <f t="shared" si="22"/>
        <v>11482.80355263158</v>
      </c>
      <c r="H232" s="26">
        <f t="shared" si="20"/>
        <v>479.4070483223685</v>
      </c>
      <c r="I232" s="112"/>
      <c r="J232" s="111"/>
      <c r="K232" s="110">
        <v>613.41</v>
      </c>
      <c r="L232" s="111"/>
      <c r="M232" s="113"/>
    </row>
    <row r="233" spans="1:13" ht="34.5" thickBot="1" x14ac:dyDescent="0.3">
      <c r="A233" s="107" t="s">
        <v>244</v>
      </c>
      <c r="B233" s="145" t="s">
        <v>163</v>
      </c>
      <c r="C233" s="109" t="s">
        <v>29</v>
      </c>
      <c r="D233" s="64">
        <v>44449</v>
      </c>
      <c r="E233" s="146">
        <f>8640*1.07</f>
        <v>9244.8000000000011</v>
      </c>
      <c r="F233" s="111"/>
      <c r="G233" s="26">
        <f t="shared" si="22"/>
        <v>12164.210526315792</v>
      </c>
      <c r="H233" s="26">
        <f t="shared" ref="H233" si="23">E233/30.4*20*25%</f>
        <v>1520.526315789474</v>
      </c>
      <c r="I233" s="112"/>
      <c r="J233" s="111"/>
      <c r="K233" s="110">
        <v>666.05</v>
      </c>
      <c r="L233" s="111"/>
      <c r="M233" s="113"/>
    </row>
    <row r="234" spans="1:13" ht="34.5" thickBot="1" x14ac:dyDescent="0.3">
      <c r="A234" s="168" t="s">
        <v>166</v>
      </c>
      <c r="B234" s="145" t="s">
        <v>167</v>
      </c>
      <c r="C234" s="109" t="s">
        <v>29</v>
      </c>
      <c r="D234" s="64">
        <v>44942</v>
      </c>
      <c r="E234" s="146">
        <v>7503.93</v>
      </c>
      <c r="F234" s="111"/>
      <c r="G234" s="26">
        <f t="shared" si="22"/>
        <v>9873.5921052631584</v>
      </c>
      <c r="H234" s="26">
        <f t="shared" si="20"/>
        <v>412.22247039473689</v>
      </c>
      <c r="I234" s="112"/>
      <c r="J234" s="111"/>
      <c r="K234" s="110"/>
      <c r="L234" s="111"/>
      <c r="M234" s="113"/>
    </row>
    <row r="235" spans="1:13" ht="34.5" thickBot="1" x14ac:dyDescent="0.3">
      <c r="A235" s="168" t="s">
        <v>168</v>
      </c>
      <c r="B235" s="145" t="s">
        <v>167</v>
      </c>
      <c r="C235" s="109" t="s">
        <v>29</v>
      </c>
      <c r="D235" s="64">
        <v>44942</v>
      </c>
      <c r="E235" s="146">
        <v>7503.93</v>
      </c>
      <c r="F235" s="111"/>
      <c r="G235" s="26">
        <f t="shared" si="22"/>
        <v>9873.5921052631584</v>
      </c>
      <c r="H235" s="26">
        <f t="shared" si="20"/>
        <v>412.22247039473689</v>
      </c>
      <c r="I235" s="112"/>
      <c r="J235" s="111"/>
      <c r="K235" s="110"/>
      <c r="L235" s="111"/>
      <c r="M235" s="113"/>
    </row>
    <row r="236" spans="1:13" ht="34.5" thickBot="1" x14ac:dyDescent="0.3">
      <c r="A236" s="168" t="s">
        <v>169</v>
      </c>
      <c r="B236" s="145" t="s">
        <v>167</v>
      </c>
      <c r="C236" s="109" t="s">
        <v>29</v>
      </c>
      <c r="D236" s="64">
        <v>44942</v>
      </c>
      <c r="E236" s="37">
        <v>7503.93</v>
      </c>
      <c r="F236" s="33"/>
      <c r="G236" s="26">
        <f t="shared" si="22"/>
        <v>9873.5921052631584</v>
      </c>
      <c r="H236" s="26">
        <f t="shared" si="20"/>
        <v>412.22247039473689</v>
      </c>
      <c r="I236" s="34"/>
      <c r="J236" s="33"/>
      <c r="K236" s="32">
        <v>78.73</v>
      </c>
      <c r="L236" s="33"/>
      <c r="M236" s="35"/>
    </row>
    <row r="237" spans="1:13" ht="15.75" thickBot="1" x14ac:dyDescent="0.3">
      <c r="A237" s="168" t="s">
        <v>170</v>
      </c>
      <c r="B237" s="174" t="s">
        <v>79</v>
      </c>
      <c r="C237" s="109" t="s">
        <v>29</v>
      </c>
      <c r="D237" s="80">
        <v>45078</v>
      </c>
      <c r="E237" s="156">
        <f>5637.98*1.07</f>
        <v>6032.6386000000002</v>
      </c>
      <c r="F237" s="137"/>
      <c r="G237" s="26">
        <f t="shared" si="22"/>
        <v>7937.682368421054</v>
      </c>
      <c r="H237" s="26">
        <f t="shared" si="20"/>
        <v>331.39823888157895</v>
      </c>
      <c r="I237" s="149"/>
      <c r="J237" s="137"/>
      <c r="K237" s="156"/>
      <c r="L237" s="137"/>
      <c r="M237" s="139"/>
    </row>
    <row r="238" spans="1:13" ht="15.75" thickBot="1" x14ac:dyDescent="0.3">
      <c r="A238" s="175"/>
      <c r="B238" s="175"/>
      <c r="C238" s="17"/>
      <c r="D238" s="176"/>
      <c r="E238" s="177"/>
      <c r="F238" s="178"/>
      <c r="G238" s="179"/>
      <c r="H238" s="178"/>
      <c r="I238" s="180"/>
      <c r="J238" s="178"/>
      <c r="K238" s="177"/>
      <c r="L238" s="178"/>
      <c r="M238" s="178"/>
    </row>
    <row r="239" spans="1:13" ht="23.25" customHeight="1" thickBot="1" x14ac:dyDescent="0.3">
      <c r="A239" s="588" t="s">
        <v>38</v>
      </c>
      <c r="B239" s="52"/>
      <c r="C239" s="52"/>
      <c r="D239" s="55" t="s">
        <v>39</v>
      </c>
      <c r="E239" s="56">
        <f>SUM(E227:E237)</f>
        <v>109600.62909999999</v>
      </c>
      <c r="F239" s="56">
        <f t="shared" ref="F239:M239" si="24">SUM(F227:F237)</f>
        <v>0</v>
      </c>
      <c r="G239" s="56">
        <f t="shared" si="24"/>
        <v>144211.35407894736</v>
      </c>
      <c r="H239" s="56">
        <f t="shared" si="24"/>
        <v>7033.494559111843</v>
      </c>
      <c r="I239" s="56">
        <f t="shared" si="24"/>
        <v>0</v>
      </c>
      <c r="J239" s="56">
        <f t="shared" si="24"/>
        <v>0</v>
      </c>
      <c r="K239" s="56">
        <f t="shared" si="24"/>
        <v>5447.33</v>
      </c>
      <c r="L239" s="56">
        <f t="shared" si="24"/>
        <v>0</v>
      </c>
      <c r="M239" s="56">
        <f t="shared" si="24"/>
        <v>0</v>
      </c>
    </row>
    <row r="240" spans="1:13" ht="15.75" thickBot="1" x14ac:dyDescent="0.3">
      <c r="A240" s="588"/>
      <c r="D240" s="58" t="s">
        <v>40</v>
      </c>
      <c r="E240" s="56">
        <f>E239*12</f>
        <v>1315207.5491999998</v>
      </c>
      <c r="F240" s="59"/>
      <c r="G240" s="59">
        <f>G239</f>
        <v>144211.35407894736</v>
      </c>
      <c r="H240" s="59">
        <f>H239</f>
        <v>7033.494559111843</v>
      </c>
      <c r="I240" s="59">
        <f>I239*12</f>
        <v>0</v>
      </c>
      <c r="J240" s="59"/>
      <c r="K240" s="59">
        <f>K239*12</f>
        <v>65367.96</v>
      </c>
      <c r="L240" s="59"/>
      <c r="M240" s="60"/>
    </row>
    <row r="241" spans="1:13" x14ac:dyDescent="0.25">
      <c r="A241" s="61" t="s">
        <v>41</v>
      </c>
    </row>
    <row r="242" spans="1:13" x14ac:dyDescent="0.25">
      <c r="A242" s="61" t="s">
        <v>42</v>
      </c>
    </row>
    <row r="243" spans="1:13" x14ac:dyDescent="0.25">
      <c r="A243" s="61" t="s">
        <v>43</v>
      </c>
    </row>
    <row r="244" spans="1:13" x14ac:dyDescent="0.25">
      <c r="A244" s="61" t="s">
        <v>44</v>
      </c>
    </row>
    <row r="245" spans="1:13" x14ac:dyDescent="0.25">
      <c r="A245" s="61" t="s">
        <v>45</v>
      </c>
    </row>
    <row r="246" spans="1:13" x14ac:dyDescent="0.25">
      <c r="A246" s="62"/>
      <c r="B246" s="62"/>
      <c r="C246" s="62"/>
      <c r="D246" s="62"/>
      <c r="E246" s="63"/>
      <c r="F246" s="63"/>
      <c r="G246" s="63"/>
      <c r="H246" s="63"/>
      <c r="I246" s="63"/>
      <c r="J246" s="63"/>
      <c r="K246" s="63"/>
      <c r="L246" s="63"/>
      <c r="M246" s="63"/>
    </row>
    <row r="247" spans="1:13" ht="15.75" thickBot="1" x14ac:dyDescent="0.3"/>
    <row r="248" spans="1:13" x14ac:dyDescent="0.25">
      <c r="A248" s="2" t="s">
        <v>1</v>
      </c>
      <c r="B248" s="3"/>
      <c r="C248" s="4"/>
      <c r="D248" s="3"/>
      <c r="E248" s="5"/>
      <c r="F248" s="589" t="s">
        <v>2</v>
      </c>
      <c r="G248" s="589"/>
      <c r="H248" s="589"/>
      <c r="I248" s="589"/>
      <c r="J248" s="589"/>
      <c r="K248" s="589"/>
      <c r="L248" s="589"/>
      <c r="M248" s="590"/>
    </row>
    <row r="249" spans="1:13" ht="15.75" thickBot="1" x14ac:dyDescent="0.3">
      <c r="A249" s="6" t="s">
        <v>171</v>
      </c>
      <c r="B249" s="7"/>
      <c r="C249" s="7"/>
      <c r="D249" s="7"/>
      <c r="E249" s="8"/>
      <c r="F249" s="9"/>
      <c r="G249" s="9"/>
      <c r="H249" s="9"/>
      <c r="I249" s="8"/>
      <c r="J249" s="9"/>
      <c r="K249" s="8"/>
      <c r="L249" s="9"/>
      <c r="M249" s="10"/>
    </row>
    <row r="250" spans="1:13" ht="15.75" thickBot="1" x14ac:dyDescent="0.3"/>
    <row r="251" spans="1:13" ht="26.25" thickBot="1" x14ac:dyDescent="0.3">
      <c r="A251" s="11" t="s">
        <v>4</v>
      </c>
      <c r="B251" s="12" t="s">
        <v>5</v>
      </c>
      <c r="C251" s="12" t="s">
        <v>6</v>
      </c>
      <c r="D251" s="12" t="s">
        <v>7</v>
      </c>
      <c r="E251" s="13" t="s">
        <v>8</v>
      </c>
      <c r="F251" s="14" t="s">
        <v>9</v>
      </c>
      <c r="G251" s="14" t="s">
        <v>10</v>
      </c>
      <c r="H251" s="14" t="s">
        <v>11</v>
      </c>
      <c r="I251" s="13" t="s">
        <v>12</v>
      </c>
      <c r="J251" s="14" t="s">
        <v>13</v>
      </c>
      <c r="K251" s="13" t="s">
        <v>14</v>
      </c>
      <c r="L251" s="15"/>
      <c r="M251" s="16" t="s">
        <v>15</v>
      </c>
    </row>
    <row r="252" spans="1:13" ht="15.75" thickBot="1" x14ac:dyDescent="0.3">
      <c r="C252" s="17"/>
    </row>
    <row r="253" spans="1:13" x14ac:dyDescent="0.25">
      <c r="A253" s="181" t="s">
        <v>172</v>
      </c>
      <c r="B253" s="182" t="s">
        <v>173</v>
      </c>
      <c r="C253" s="183" t="s">
        <v>18</v>
      </c>
      <c r="D253" s="22">
        <v>44440</v>
      </c>
      <c r="E253" s="184">
        <v>18252.759999999998</v>
      </c>
      <c r="F253" s="24"/>
      <c r="G253" s="24">
        <f>E253/30.4*40</f>
        <v>24016.789473684214</v>
      </c>
      <c r="H253" s="24">
        <f t="shared" ref="H253:H259" si="25">E253/30.4*6.68*25%</f>
        <v>1002.7009605263158</v>
      </c>
      <c r="I253" s="185"/>
      <c r="J253" s="24"/>
      <c r="K253" s="65">
        <v>1163</v>
      </c>
      <c r="L253" s="26"/>
      <c r="M253" s="27"/>
    </row>
    <row r="254" spans="1:13" ht="22.5" x14ac:dyDescent="0.25">
      <c r="A254" s="105" t="s">
        <v>174</v>
      </c>
      <c r="B254" s="105" t="s">
        <v>175</v>
      </c>
      <c r="C254" s="30" t="s">
        <v>18</v>
      </c>
      <c r="D254" s="31">
        <v>44453</v>
      </c>
      <c r="E254" s="37">
        <v>10323.84</v>
      </c>
      <c r="F254" s="33"/>
      <c r="G254" s="33">
        <f>E254/30.4*40</f>
        <v>13584</v>
      </c>
      <c r="H254" s="33">
        <f t="shared" si="25"/>
        <v>567.13200000000006</v>
      </c>
      <c r="I254" s="34"/>
      <c r="J254" s="33"/>
      <c r="K254" s="96">
        <v>613.41</v>
      </c>
      <c r="L254" s="93"/>
      <c r="M254" s="186"/>
    </row>
    <row r="255" spans="1:13" ht="22.5" x14ac:dyDescent="0.25">
      <c r="A255" s="105" t="s">
        <v>176</v>
      </c>
      <c r="B255" s="105" t="s">
        <v>177</v>
      </c>
      <c r="C255" s="30" t="s">
        <v>29</v>
      </c>
      <c r="D255" s="31">
        <v>43344</v>
      </c>
      <c r="E255" s="38">
        <f>5230.32*1.07</f>
        <v>5596.4423999999999</v>
      </c>
      <c r="F255" s="33"/>
      <c r="G255" s="33">
        <f t="shared" ref="G255:G259" si="26">E255/30.4*40</f>
        <v>7363.74</v>
      </c>
      <c r="H255" s="33">
        <f t="shared" si="25"/>
        <v>307.43614500000001</v>
      </c>
      <c r="I255" s="34">
        <v>0</v>
      </c>
      <c r="J255" s="33"/>
      <c r="K255" s="34">
        <v>45.98</v>
      </c>
      <c r="L255" s="114"/>
      <c r="M255" s="116"/>
    </row>
    <row r="256" spans="1:13" ht="22.5" x14ac:dyDescent="0.25">
      <c r="A256" s="105" t="s">
        <v>178</v>
      </c>
      <c r="B256" s="105" t="s">
        <v>146</v>
      </c>
      <c r="C256" s="30" t="s">
        <v>29</v>
      </c>
      <c r="D256" s="31">
        <v>44531</v>
      </c>
      <c r="E256" s="37">
        <f>6306.17*1.07</f>
        <v>6747.6019000000006</v>
      </c>
      <c r="F256" s="33"/>
      <c r="G256" s="33">
        <f t="shared" si="26"/>
        <v>8878.4235526315788</v>
      </c>
      <c r="H256" s="33">
        <f t="shared" si="25"/>
        <v>370.67418332236844</v>
      </c>
      <c r="I256" s="38">
        <v>131.26</v>
      </c>
      <c r="J256" s="33"/>
      <c r="K256" s="187">
        <v>0</v>
      </c>
      <c r="L256" s="162"/>
      <c r="M256" s="164"/>
    </row>
    <row r="257" spans="1:17" ht="23.25" thickBot="1" x14ac:dyDescent="0.3">
      <c r="A257" s="105" t="s">
        <v>179</v>
      </c>
      <c r="B257" s="105" t="s">
        <v>180</v>
      </c>
      <c r="C257" s="30" t="s">
        <v>29</v>
      </c>
      <c r="D257" s="31">
        <v>43466</v>
      </c>
      <c r="E257" s="37">
        <f>7019.96*1.07</f>
        <v>7511.3572000000004</v>
      </c>
      <c r="F257" s="33"/>
      <c r="G257" s="33">
        <f t="shared" si="26"/>
        <v>9883.3647368421061</v>
      </c>
      <c r="H257" s="33">
        <f t="shared" si="25"/>
        <v>412.63047776315796</v>
      </c>
      <c r="I257" s="38">
        <v>0</v>
      </c>
      <c r="J257" s="33"/>
      <c r="K257" s="81">
        <v>177.51</v>
      </c>
      <c r="L257" s="39"/>
      <c r="M257" s="40"/>
    </row>
    <row r="258" spans="1:17" ht="15.75" thickBot="1" x14ac:dyDescent="0.3">
      <c r="A258" s="188" t="s">
        <v>181</v>
      </c>
      <c r="B258" s="105" t="s">
        <v>182</v>
      </c>
      <c r="C258" s="30" t="s">
        <v>29</v>
      </c>
      <c r="D258" s="31">
        <v>44460</v>
      </c>
      <c r="E258" s="37">
        <f>6064.49*1.07</f>
        <v>6489.0043000000005</v>
      </c>
      <c r="F258" s="33"/>
      <c r="G258" s="33">
        <f t="shared" si="26"/>
        <v>8538.1635526315804</v>
      </c>
      <c r="H258" s="33">
        <f t="shared" si="25"/>
        <v>356.46832832236845</v>
      </c>
      <c r="I258" s="38">
        <v>131.26</v>
      </c>
      <c r="J258" s="33"/>
      <c r="K258" s="81">
        <v>0</v>
      </c>
      <c r="L258" s="39"/>
      <c r="M258" s="40"/>
    </row>
    <row r="259" spans="1:17" ht="15.75" thickBot="1" x14ac:dyDescent="0.3">
      <c r="A259" s="188"/>
      <c r="B259" s="105" t="s">
        <v>183</v>
      </c>
      <c r="C259" s="30" t="s">
        <v>29</v>
      </c>
      <c r="D259" s="31"/>
      <c r="E259" s="37">
        <f>4376.16*1.07</f>
        <v>4682.4912000000004</v>
      </c>
      <c r="F259" s="33"/>
      <c r="G259" s="33">
        <f t="shared" si="26"/>
        <v>6161.1726315789483</v>
      </c>
      <c r="H259" s="33">
        <f t="shared" si="25"/>
        <v>257.22895736842111</v>
      </c>
      <c r="I259" s="38">
        <v>312.36</v>
      </c>
      <c r="J259" s="33"/>
      <c r="K259" s="189">
        <v>0</v>
      </c>
      <c r="L259" s="39"/>
      <c r="M259" s="40"/>
    </row>
    <row r="260" spans="1:17" x14ac:dyDescent="0.25">
      <c r="A260" s="190"/>
      <c r="B260" s="191"/>
      <c r="C260" s="192" t="s">
        <v>29</v>
      </c>
      <c r="D260" s="193"/>
      <c r="E260" s="194"/>
      <c r="F260" s="195"/>
      <c r="G260" s="26">
        <f>E260/30.4*40</f>
        <v>0</v>
      </c>
      <c r="H260" s="26">
        <f>E260/30.4*20*25%</f>
        <v>0</v>
      </c>
      <c r="I260" s="128">
        <v>0</v>
      </c>
      <c r="J260" s="127"/>
      <c r="K260" s="37">
        <v>20.03</v>
      </c>
      <c r="L260" s="195"/>
      <c r="M260" s="196"/>
      <c r="N260" s="101"/>
      <c r="O260" s="62"/>
      <c r="P260" s="62"/>
      <c r="Q260" s="62"/>
    </row>
    <row r="261" spans="1:17" ht="15.75" thickBot="1" x14ac:dyDescent="0.3">
      <c r="A261" s="135"/>
      <c r="B261" s="105"/>
      <c r="C261" s="30"/>
      <c r="D261" s="31"/>
      <c r="E261" s="37"/>
      <c r="F261" s="33"/>
      <c r="G261" s="33"/>
      <c r="H261" s="33"/>
      <c r="I261" s="38"/>
      <c r="J261" s="33"/>
      <c r="K261" s="81"/>
      <c r="L261" s="39"/>
      <c r="M261" s="40"/>
    </row>
    <row r="262" spans="1:17" ht="15.75" thickBot="1" x14ac:dyDescent="0.3">
      <c r="A262" s="52"/>
      <c r="B262" s="52"/>
      <c r="C262" s="17"/>
      <c r="D262" s="84"/>
      <c r="E262" s="85"/>
      <c r="F262" s="86"/>
      <c r="G262" s="86"/>
      <c r="H262" s="86"/>
      <c r="I262" s="85"/>
      <c r="J262" s="86"/>
      <c r="K262" s="85"/>
      <c r="L262" s="86"/>
      <c r="M262" s="86"/>
    </row>
    <row r="263" spans="1:17" ht="18" customHeight="1" thickBot="1" x14ac:dyDescent="0.3">
      <c r="A263" s="588" t="s">
        <v>38</v>
      </c>
      <c r="B263" s="52"/>
      <c r="C263" s="87"/>
      <c r="D263" s="55" t="s">
        <v>39</v>
      </c>
      <c r="E263" s="56">
        <f t="shared" ref="E263:M263" si="27">SUM(E253:E261)</f>
        <v>59603.497000000003</v>
      </c>
      <c r="F263" s="56">
        <f t="shared" si="27"/>
        <v>0</v>
      </c>
      <c r="G263" s="56">
        <f t="shared" si="27"/>
        <v>78425.653947368424</v>
      </c>
      <c r="H263" s="56">
        <f t="shared" si="27"/>
        <v>3274.2710523026321</v>
      </c>
      <c r="I263" s="56">
        <f t="shared" si="27"/>
        <v>574.88</v>
      </c>
      <c r="J263" s="56">
        <f t="shared" si="27"/>
        <v>0</v>
      </c>
      <c r="K263" s="56">
        <f t="shared" si="27"/>
        <v>2019.9299999999998</v>
      </c>
      <c r="L263" s="56">
        <f t="shared" si="27"/>
        <v>0</v>
      </c>
      <c r="M263" s="56">
        <f t="shared" si="27"/>
        <v>0</v>
      </c>
    </row>
    <row r="264" spans="1:17" ht="15.75" thickBot="1" x14ac:dyDescent="0.3">
      <c r="A264" s="588"/>
      <c r="D264" s="58" t="s">
        <v>40</v>
      </c>
      <c r="E264" s="56">
        <f>E263*12</f>
        <v>715241.96400000004</v>
      </c>
      <c r="F264" s="59"/>
      <c r="G264" s="59">
        <f>G263</f>
        <v>78425.653947368424</v>
      </c>
      <c r="H264" s="59">
        <f>H263</f>
        <v>3274.2710523026321</v>
      </c>
      <c r="I264" s="59">
        <f>I263*12</f>
        <v>6898.5599999999995</v>
      </c>
      <c r="J264" s="59"/>
      <c r="K264" s="59">
        <f>K263*12</f>
        <v>24239.159999999996</v>
      </c>
      <c r="L264" s="59"/>
      <c r="M264" s="60"/>
    </row>
    <row r="265" spans="1:17" x14ac:dyDescent="0.25">
      <c r="A265" s="61" t="s">
        <v>41</v>
      </c>
    </row>
    <row r="266" spans="1:17" x14ac:dyDescent="0.25">
      <c r="A266" s="61" t="s">
        <v>42</v>
      </c>
    </row>
    <row r="267" spans="1:17" x14ac:dyDescent="0.25">
      <c r="A267" s="61" t="s">
        <v>43</v>
      </c>
    </row>
    <row r="268" spans="1:17" x14ac:dyDescent="0.25">
      <c r="A268" s="61" t="s">
        <v>44</v>
      </c>
    </row>
    <row r="269" spans="1:17" x14ac:dyDescent="0.25">
      <c r="A269" s="61" t="s">
        <v>45</v>
      </c>
    </row>
    <row r="270" spans="1:17" ht="15.75" thickBot="1" x14ac:dyDescent="0.3"/>
    <row r="271" spans="1:17" x14ac:dyDescent="0.25">
      <c r="A271" s="2" t="s">
        <v>1</v>
      </c>
      <c r="B271" s="3"/>
      <c r="C271" s="4"/>
      <c r="D271" s="3"/>
      <c r="E271" s="5"/>
      <c r="F271" s="589" t="s">
        <v>2</v>
      </c>
      <c r="G271" s="589"/>
      <c r="H271" s="589"/>
      <c r="I271" s="589"/>
      <c r="J271" s="589"/>
      <c r="K271" s="589"/>
      <c r="L271" s="589"/>
      <c r="M271" s="590"/>
    </row>
    <row r="272" spans="1:17" ht="15.75" thickBot="1" x14ac:dyDescent="0.3">
      <c r="A272" s="6" t="s">
        <v>184</v>
      </c>
      <c r="B272" s="7"/>
      <c r="C272" s="7"/>
      <c r="D272" s="7"/>
      <c r="E272" s="8"/>
      <c r="F272" s="9"/>
      <c r="G272" s="9"/>
      <c r="H272" s="9"/>
      <c r="I272" s="8"/>
      <c r="J272" s="9"/>
      <c r="K272" s="8"/>
      <c r="L272" s="9"/>
      <c r="M272" s="10"/>
    </row>
    <row r="273" spans="1:15" ht="15.75" thickBot="1" x14ac:dyDescent="0.3"/>
    <row r="274" spans="1:15" ht="26.25" thickBot="1" x14ac:dyDescent="0.3">
      <c r="A274" s="11" t="s">
        <v>4</v>
      </c>
      <c r="B274" s="12" t="s">
        <v>5</v>
      </c>
      <c r="C274" s="12" t="s">
        <v>6</v>
      </c>
      <c r="D274" s="12" t="s">
        <v>7</v>
      </c>
      <c r="E274" s="13" t="s">
        <v>8</v>
      </c>
      <c r="F274" s="14" t="s">
        <v>9</v>
      </c>
      <c r="G274" s="14" t="s">
        <v>10</v>
      </c>
      <c r="H274" s="14" t="s">
        <v>11</v>
      </c>
      <c r="I274" s="13" t="s">
        <v>12</v>
      </c>
      <c r="J274" s="14" t="s">
        <v>13</v>
      </c>
      <c r="K274" s="13" t="s">
        <v>14</v>
      </c>
      <c r="L274" s="15"/>
      <c r="M274" s="16" t="s">
        <v>15</v>
      </c>
    </row>
    <row r="275" spans="1:15" x14ac:dyDescent="0.25">
      <c r="C275" s="17"/>
    </row>
    <row r="276" spans="1:15" ht="15.75" thickBot="1" x14ac:dyDescent="0.3">
      <c r="C276" s="17"/>
    </row>
    <row r="277" spans="1:15" ht="15.75" thickBot="1" x14ac:dyDescent="0.3">
      <c r="A277" s="197" t="s">
        <v>185</v>
      </c>
      <c r="B277" s="20" t="s">
        <v>186</v>
      </c>
      <c r="C277" s="198" t="s">
        <v>18</v>
      </c>
      <c r="D277" s="64">
        <v>44025</v>
      </c>
      <c r="E277" s="199">
        <v>39559.96</v>
      </c>
      <c r="F277" s="26"/>
      <c r="G277" s="26">
        <f>E277/30.4*40</f>
        <v>52052.57894736842</v>
      </c>
      <c r="H277" s="26">
        <f>E277/30.4*20*25%</f>
        <v>6506.5723684210525</v>
      </c>
      <c r="I277" s="103"/>
      <c r="J277" s="26"/>
      <c r="K277" s="199">
        <v>7316.34</v>
      </c>
      <c r="L277" s="26"/>
      <c r="M277" s="27"/>
    </row>
    <row r="278" spans="1:15" ht="15.75" thickBot="1" x14ac:dyDescent="0.3">
      <c r="A278" s="200" t="s">
        <v>187</v>
      </c>
      <c r="B278" s="105" t="s">
        <v>188</v>
      </c>
      <c r="C278" s="201" t="s">
        <v>18</v>
      </c>
      <c r="D278" s="31">
        <v>43374</v>
      </c>
      <c r="E278" s="202">
        <v>30000</v>
      </c>
      <c r="F278" s="33"/>
      <c r="G278" s="26">
        <f>E278/30.4*40</f>
        <v>39473.68421052632</v>
      </c>
      <c r="H278" s="26">
        <f t="shared" ref="H278:H309" si="28">E278/30.4*20*25%</f>
        <v>4934.21052631579</v>
      </c>
      <c r="I278" s="38"/>
      <c r="J278" s="33"/>
      <c r="K278" s="202">
        <f>2529.36*2</f>
        <v>5058.72</v>
      </c>
      <c r="L278" s="33"/>
      <c r="M278" s="35"/>
      <c r="N278" s="41"/>
      <c r="O278" s="153"/>
    </row>
    <row r="279" spans="1:15" ht="15.75" thickBot="1" x14ac:dyDescent="0.3">
      <c r="A279" s="203" t="s">
        <v>189</v>
      </c>
      <c r="B279" s="105" t="s">
        <v>190</v>
      </c>
      <c r="C279" s="201" t="s">
        <v>18</v>
      </c>
      <c r="D279" s="31">
        <v>45174</v>
      </c>
      <c r="E279" s="202">
        <v>15709.5</v>
      </c>
      <c r="F279" s="33"/>
      <c r="G279" s="26">
        <f t="shared" ref="G279:G309" si="29">E279/30.4*40</f>
        <v>20670.394736842103</v>
      </c>
      <c r="H279" s="26">
        <f t="shared" si="28"/>
        <v>2583.7993421052629</v>
      </c>
      <c r="I279" s="38"/>
      <c r="J279" s="33"/>
      <c r="K279" s="202">
        <v>1118.52</v>
      </c>
      <c r="L279" s="33"/>
      <c r="M279" s="35"/>
    </row>
    <row r="280" spans="1:15" ht="15.75" thickBot="1" x14ac:dyDescent="0.3">
      <c r="A280" s="203" t="s">
        <v>191</v>
      </c>
      <c r="B280" s="105" t="s">
        <v>190</v>
      </c>
      <c r="C280" s="201" t="s">
        <v>29</v>
      </c>
      <c r="D280" s="31">
        <v>45123</v>
      </c>
      <c r="E280" s="204">
        <v>15709.5</v>
      </c>
      <c r="F280" s="33"/>
      <c r="G280" s="26">
        <f t="shared" si="29"/>
        <v>20670.394736842103</v>
      </c>
      <c r="H280" s="26">
        <f t="shared" si="28"/>
        <v>2583.7993421052629</v>
      </c>
      <c r="I280" s="38"/>
      <c r="J280" s="33"/>
      <c r="K280" s="204">
        <f>398.29*2</f>
        <v>796.58</v>
      </c>
      <c r="L280" s="33"/>
      <c r="M280" s="35"/>
    </row>
    <row r="281" spans="1:15" ht="15.75" thickBot="1" x14ac:dyDescent="0.3">
      <c r="A281" s="205" t="s">
        <v>192</v>
      </c>
      <c r="B281" s="105" t="s">
        <v>190</v>
      </c>
      <c r="C281" s="201" t="s">
        <v>29</v>
      </c>
      <c r="D281" s="31">
        <v>44991</v>
      </c>
      <c r="E281" s="204">
        <v>15709.5</v>
      </c>
      <c r="F281" s="33"/>
      <c r="G281" s="26">
        <f t="shared" si="29"/>
        <v>20670.394736842103</v>
      </c>
      <c r="H281" s="26">
        <f t="shared" si="28"/>
        <v>2583.7993421052629</v>
      </c>
      <c r="I281" s="38"/>
      <c r="J281" s="33"/>
      <c r="K281" s="204">
        <f>398.29*2</f>
        <v>796.58</v>
      </c>
      <c r="L281" s="33"/>
      <c r="M281" s="35"/>
    </row>
    <row r="282" spans="1:15" ht="15.75" thickBot="1" x14ac:dyDescent="0.3">
      <c r="A282" s="104" t="s">
        <v>193</v>
      </c>
      <c r="B282" s="105" t="s">
        <v>190</v>
      </c>
      <c r="C282" s="201" t="s">
        <v>29</v>
      </c>
      <c r="D282" s="31">
        <v>44028</v>
      </c>
      <c r="E282" s="204">
        <v>15709.5</v>
      </c>
      <c r="F282" s="33"/>
      <c r="G282" s="26">
        <f t="shared" si="29"/>
        <v>20670.394736842103</v>
      </c>
      <c r="H282" s="26">
        <f t="shared" si="28"/>
        <v>2583.7993421052629</v>
      </c>
      <c r="I282" s="38"/>
      <c r="J282" s="33"/>
      <c r="K282" s="204">
        <f>559.29*2</f>
        <v>1118.58</v>
      </c>
      <c r="L282" s="33"/>
      <c r="M282" s="35"/>
    </row>
    <row r="283" spans="1:15" ht="15.75" thickBot="1" x14ac:dyDescent="0.3">
      <c r="A283" s="104" t="s">
        <v>194</v>
      </c>
      <c r="B283" s="105" t="s">
        <v>190</v>
      </c>
      <c r="C283" s="201" t="s">
        <v>29</v>
      </c>
      <c r="D283" s="31">
        <v>44729</v>
      </c>
      <c r="E283" s="204">
        <v>15709.5</v>
      </c>
      <c r="F283" s="33"/>
      <c r="G283" s="26">
        <f t="shared" si="29"/>
        <v>20670.394736842103</v>
      </c>
      <c r="H283" s="26">
        <f t="shared" si="28"/>
        <v>2583.7993421052629</v>
      </c>
      <c r="I283" s="38"/>
      <c r="J283" s="33"/>
      <c r="K283" s="204">
        <f t="shared" ref="K283:K284" si="30">559.29*2</f>
        <v>1118.58</v>
      </c>
      <c r="L283" s="33"/>
      <c r="M283" s="35"/>
    </row>
    <row r="284" spans="1:15" ht="15.75" thickBot="1" x14ac:dyDescent="0.3">
      <c r="A284" s="104" t="s">
        <v>195</v>
      </c>
      <c r="B284" s="105" t="s">
        <v>190</v>
      </c>
      <c r="C284" s="201" t="s">
        <v>29</v>
      </c>
      <c r="D284" s="31">
        <v>43846</v>
      </c>
      <c r="E284" s="204">
        <v>15709.5</v>
      </c>
      <c r="F284" s="33"/>
      <c r="G284" s="26">
        <f t="shared" si="29"/>
        <v>20670.394736842103</v>
      </c>
      <c r="H284" s="26">
        <f t="shared" si="28"/>
        <v>2583.7993421052629</v>
      </c>
      <c r="I284" s="38"/>
      <c r="J284" s="33"/>
      <c r="K284" s="204">
        <f t="shared" si="30"/>
        <v>1118.58</v>
      </c>
      <c r="L284" s="33"/>
      <c r="M284" s="35"/>
    </row>
    <row r="285" spans="1:15" ht="15.75" thickBot="1" x14ac:dyDescent="0.3">
      <c r="A285" s="203" t="s">
        <v>196</v>
      </c>
      <c r="B285" s="105" t="s">
        <v>190</v>
      </c>
      <c r="C285" s="201" t="s">
        <v>29</v>
      </c>
      <c r="D285" s="31">
        <v>45078</v>
      </c>
      <c r="E285" s="204">
        <v>15709.5</v>
      </c>
      <c r="F285" s="33"/>
      <c r="G285" s="26">
        <f t="shared" si="29"/>
        <v>20670.394736842103</v>
      </c>
      <c r="H285" s="26">
        <f t="shared" si="28"/>
        <v>2583.7993421052629</v>
      </c>
      <c r="I285" s="38"/>
      <c r="J285" s="33"/>
      <c r="K285" s="204">
        <f>341.22*2</f>
        <v>682.44</v>
      </c>
      <c r="L285" s="33"/>
      <c r="M285" s="35"/>
    </row>
    <row r="286" spans="1:15" ht="15.75" thickBot="1" x14ac:dyDescent="0.3">
      <c r="A286" s="203" t="s">
        <v>197</v>
      </c>
      <c r="B286" s="105" t="s">
        <v>190</v>
      </c>
      <c r="C286" s="201" t="s">
        <v>29</v>
      </c>
      <c r="D286" s="31">
        <v>44966</v>
      </c>
      <c r="E286" s="204">
        <v>15709.5</v>
      </c>
      <c r="F286" s="33"/>
      <c r="G286" s="26">
        <f t="shared" si="29"/>
        <v>20670.394736842103</v>
      </c>
      <c r="H286" s="26">
        <f t="shared" si="28"/>
        <v>2583.7993421052629</v>
      </c>
      <c r="I286" s="38"/>
      <c r="J286" s="33"/>
      <c r="K286" s="204">
        <f>341.22*2</f>
        <v>682.44</v>
      </c>
      <c r="L286" s="33"/>
      <c r="M286" s="35"/>
    </row>
    <row r="287" spans="1:15" ht="15.75" thickBot="1" x14ac:dyDescent="0.3">
      <c r="A287" s="203" t="s">
        <v>198</v>
      </c>
      <c r="B287" s="105" t="s">
        <v>190</v>
      </c>
      <c r="C287" s="201" t="s">
        <v>29</v>
      </c>
      <c r="D287" s="31">
        <v>45139</v>
      </c>
      <c r="E287" s="204">
        <v>15709.5</v>
      </c>
      <c r="F287" s="33"/>
      <c r="G287" s="26">
        <f t="shared" si="29"/>
        <v>20670.394736842103</v>
      </c>
      <c r="H287" s="26">
        <f t="shared" si="28"/>
        <v>2583.7993421052629</v>
      </c>
      <c r="I287" s="38"/>
      <c r="J287" s="33"/>
      <c r="K287" s="204">
        <f>341.22*2</f>
        <v>682.44</v>
      </c>
      <c r="L287" s="33"/>
      <c r="M287" s="35"/>
    </row>
    <row r="288" spans="1:15" ht="23.25" thickBot="1" x14ac:dyDescent="0.3">
      <c r="A288" s="104" t="s">
        <v>199</v>
      </c>
      <c r="B288" s="105" t="s">
        <v>190</v>
      </c>
      <c r="C288" s="201" t="s">
        <v>29</v>
      </c>
      <c r="D288" s="31">
        <v>44866</v>
      </c>
      <c r="E288" s="204">
        <v>15709.5</v>
      </c>
      <c r="F288" s="33"/>
      <c r="G288" s="26">
        <f t="shared" si="29"/>
        <v>20670.394736842103</v>
      </c>
      <c r="H288" s="26">
        <f t="shared" si="28"/>
        <v>2583.7993421052629</v>
      </c>
      <c r="I288" s="38"/>
      <c r="J288" s="33"/>
      <c r="K288" s="204">
        <f t="shared" ref="K288:K289" si="31">341.22*2</f>
        <v>682.44</v>
      </c>
      <c r="L288" s="33"/>
      <c r="M288" s="35"/>
    </row>
    <row r="289" spans="1:13" ht="15.75" thickBot="1" x14ac:dyDescent="0.3">
      <c r="A289" s="203" t="s">
        <v>200</v>
      </c>
      <c r="B289" s="105" t="s">
        <v>190</v>
      </c>
      <c r="C289" s="201" t="s">
        <v>29</v>
      </c>
      <c r="D289" s="31">
        <v>45051</v>
      </c>
      <c r="E289" s="204">
        <v>15709.5</v>
      </c>
      <c r="F289" s="33"/>
      <c r="G289" s="26">
        <f t="shared" si="29"/>
        <v>20670.394736842103</v>
      </c>
      <c r="H289" s="26">
        <f t="shared" si="28"/>
        <v>2583.7993421052629</v>
      </c>
      <c r="I289" s="38"/>
      <c r="J289" s="33"/>
      <c r="K289" s="204">
        <f t="shared" si="31"/>
        <v>682.44</v>
      </c>
      <c r="L289" s="33"/>
      <c r="M289" s="35"/>
    </row>
    <row r="290" spans="1:13" ht="15.75" thickBot="1" x14ac:dyDescent="0.3">
      <c r="A290" s="203" t="s">
        <v>201</v>
      </c>
      <c r="B290" s="105" t="s">
        <v>190</v>
      </c>
      <c r="C290" s="201" t="s">
        <v>29</v>
      </c>
      <c r="D290" s="31">
        <v>45231</v>
      </c>
      <c r="E290" s="204">
        <v>15709.5</v>
      </c>
      <c r="F290" s="33"/>
      <c r="G290" s="26">
        <f t="shared" si="29"/>
        <v>20670.394736842103</v>
      </c>
      <c r="H290" s="26">
        <f t="shared" si="28"/>
        <v>2583.7993421052629</v>
      </c>
      <c r="I290" s="38"/>
      <c r="J290" s="33"/>
      <c r="K290" s="204">
        <f>308.67*2</f>
        <v>617.34</v>
      </c>
      <c r="L290" s="33"/>
      <c r="M290" s="35"/>
    </row>
    <row r="291" spans="1:13" ht="23.25" thickBot="1" x14ac:dyDescent="0.3">
      <c r="A291" s="104" t="s">
        <v>202</v>
      </c>
      <c r="B291" s="105" t="s">
        <v>190</v>
      </c>
      <c r="C291" s="201" t="s">
        <v>29</v>
      </c>
      <c r="D291" s="31">
        <v>44271</v>
      </c>
      <c r="E291" s="204">
        <v>15709.5</v>
      </c>
      <c r="F291" s="33"/>
      <c r="G291" s="26">
        <f t="shared" si="29"/>
        <v>20670.394736842103</v>
      </c>
      <c r="H291" s="26">
        <f t="shared" si="28"/>
        <v>2583.7993421052629</v>
      </c>
      <c r="I291" s="38"/>
      <c r="J291" s="33"/>
      <c r="K291" s="204">
        <f t="shared" ref="K291:K298" si="32">308.67*2</f>
        <v>617.34</v>
      </c>
      <c r="L291" s="33"/>
      <c r="M291" s="35"/>
    </row>
    <row r="292" spans="1:13" ht="15.75" thickBot="1" x14ac:dyDescent="0.3">
      <c r="A292" s="104" t="s">
        <v>203</v>
      </c>
      <c r="B292" s="105" t="s">
        <v>190</v>
      </c>
      <c r="C292" s="201" t="s">
        <v>29</v>
      </c>
      <c r="D292" s="31">
        <v>44608</v>
      </c>
      <c r="E292" s="206">
        <v>15709.5</v>
      </c>
      <c r="F292" s="33"/>
      <c r="G292" s="26">
        <f t="shared" si="29"/>
        <v>20670.394736842103</v>
      </c>
      <c r="H292" s="26">
        <f t="shared" si="28"/>
        <v>2583.7993421052629</v>
      </c>
      <c r="I292" s="38"/>
      <c r="J292" s="33"/>
      <c r="K292" s="206">
        <f t="shared" si="32"/>
        <v>617.34</v>
      </c>
      <c r="L292" s="33"/>
      <c r="M292" s="35"/>
    </row>
    <row r="293" spans="1:13" s="216" customFormat="1" ht="15.75" thickBot="1" x14ac:dyDescent="0.3">
      <c r="A293" s="207" t="s">
        <v>204</v>
      </c>
      <c r="B293" s="208" t="s">
        <v>190</v>
      </c>
      <c r="C293" s="209" t="s">
        <v>29</v>
      </c>
      <c r="D293" s="210">
        <v>45134</v>
      </c>
      <c r="E293" s="211">
        <v>15709.5</v>
      </c>
      <c r="F293" s="212"/>
      <c r="G293" s="213">
        <f t="shared" si="29"/>
        <v>20670.394736842103</v>
      </c>
      <c r="H293" s="213">
        <f t="shared" si="28"/>
        <v>2583.7993421052629</v>
      </c>
      <c r="I293" s="214"/>
      <c r="J293" s="212"/>
      <c r="K293" s="211">
        <f t="shared" si="32"/>
        <v>617.34</v>
      </c>
      <c r="L293" s="212"/>
      <c r="M293" s="215"/>
    </row>
    <row r="294" spans="1:13" ht="15.75" thickBot="1" x14ac:dyDescent="0.3">
      <c r="A294" s="104" t="s">
        <v>205</v>
      </c>
      <c r="B294" s="105" t="s">
        <v>190</v>
      </c>
      <c r="C294" s="201" t="s">
        <v>29</v>
      </c>
      <c r="D294" s="31">
        <v>44636</v>
      </c>
      <c r="E294" s="204">
        <v>15709.5</v>
      </c>
      <c r="F294" s="33"/>
      <c r="G294" s="26">
        <f t="shared" si="29"/>
        <v>20670.394736842103</v>
      </c>
      <c r="H294" s="26">
        <f t="shared" si="28"/>
        <v>2583.7993421052629</v>
      </c>
      <c r="I294" s="38"/>
      <c r="J294" s="33"/>
      <c r="K294" s="204">
        <f t="shared" si="32"/>
        <v>617.34</v>
      </c>
      <c r="L294" s="33"/>
      <c r="M294" s="35"/>
    </row>
    <row r="295" spans="1:13" ht="15.75" thickBot="1" x14ac:dyDescent="0.3">
      <c r="A295" s="203" t="s">
        <v>206</v>
      </c>
      <c r="B295" s="105" t="s">
        <v>190</v>
      </c>
      <c r="C295" s="201" t="s">
        <v>29</v>
      </c>
      <c r="D295" s="31">
        <v>45123</v>
      </c>
      <c r="E295" s="204">
        <v>15709.5</v>
      </c>
      <c r="F295" s="33"/>
      <c r="G295" s="26">
        <f t="shared" si="29"/>
        <v>20670.394736842103</v>
      </c>
      <c r="H295" s="26">
        <f t="shared" si="28"/>
        <v>2583.7993421052629</v>
      </c>
      <c r="I295" s="38"/>
      <c r="J295" s="33"/>
      <c r="K295" s="204">
        <f t="shared" si="32"/>
        <v>617.34</v>
      </c>
      <c r="L295" s="33"/>
      <c r="M295" s="35"/>
    </row>
    <row r="296" spans="1:13" ht="15.75" thickBot="1" x14ac:dyDescent="0.3">
      <c r="A296" s="205" t="s">
        <v>207</v>
      </c>
      <c r="B296" s="105" t="s">
        <v>208</v>
      </c>
      <c r="C296" s="201" t="s">
        <v>29</v>
      </c>
      <c r="D296" s="31">
        <v>44667</v>
      </c>
      <c r="E296" s="204">
        <v>15709.5</v>
      </c>
      <c r="F296" s="33"/>
      <c r="G296" s="26">
        <f t="shared" si="29"/>
        <v>20670.394736842103</v>
      </c>
      <c r="H296" s="26">
        <f t="shared" si="28"/>
        <v>2583.7993421052629</v>
      </c>
      <c r="I296" s="38"/>
      <c r="J296" s="33"/>
      <c r="K296" s="204">
        <f t="shared" si="32"/>
        <v>617.34</v>
      </c>
      <c r="L296" s="33"/>
      <c r="M296" s="35"/>
    </row>
    <row r="297" spans="1:13" ht="15.75" thickBot="1" x14ac:dyDescent="0.3">
      <c r="A297" s="203" t="s">
        <v>209</v>
      </c>
      <c r="B297" s="105" t="s">
        <v>190</v>
      </c>
      <c r="C297" s="201" t="s">
        <v>29</v>
      </c>
      <c r="D297" s="31">
        <v>44986</v>
      </c>
      <c r="E297" s="204">
        <v>15709.5</v>
      </c>
      <c r="F297" s="33"/>
      <c r="G297" s="26">
        <f t="shared" si="29"/>
        <v>20670.394736842103</v>
      </c>
      <c r="H297" s="26">
        <f t="shared" si="28"/>
        <v>2583.7993421052629</v>
      </c>
      <c r="I297" s="38"/>
      <c r="J297" s="33"/>
      <c r="K297" s="204">
        <f t="shared" si="32"/>
        <v>617.34</v>
      </c>
      <c r="L297" s="33"/>
      <c r="M297" s="35"/>
    </row>
    <row r="298" spans="1:13" ht="15.75" thickBot="1" x14ac:dyDescent="0.3">
      <c r="A298" s="203" t="s">
        <v>210</v>
      </c>
      <c r="B298" s="105" t="s">
        <v>190</v>
      </c>
      <c r="C298" s="201" t="s">
        <v>29</v>
      </c>
      <c r="D298" s="31">
        <v>45120</v>
      </c>
      <c r="E298" s="204">
        <v>15709.5</v>
      </c>
      <c r="F298" s="33"/>
      <c r="G298" s="26">
        <f t="shared" si="29"/>
        <v>20670.394736842103</v>
      </c>
      <c r="H298" s="26">
        <f t="shared" si="28"/>
        <v>2583.7993421052629</v>
      </c>
      <c r="I298" s="38"/>
      <c r="J298" s="33"/>
      <c r="K298" s="204">
        <f t="shared" si="32"/>
        <v>617.34</v>
      </c>
      <c r="L298" s="33"/>
      <c r="M298" s="35"/>
    </row>
    <row r="299" spans="1:13" ht="34.5" thickBot="1" x14ac:dyDescent="0.3">
      <c r="A299" s="104" t="s">
        <v>211</v>
      </c>
      <c r="B299" s="105" t="s">
        <v>212</v>
      </c>
      <c r="C299" s="201" t="s">
        <v>18</v>
      </c>
      <c r="D299" s="31">
        <v>43344</v>
      </c>
      <c r="E299" s="110">
        <f t="shared" ref="E299" si="33">12308.02-1230.8</f>
        <v>11077.220000000001</v>
      </c>
      <c r="F299" s="33"/>
      <c r="G299" s="26">
        <f t="shared" si="29"/>
        <v>14575.289473684214</v>
      </c>
      <c r="H299" s="26">
        <f t="shared" si="28"/>
        <v>1821.9111842105267</v>
      </c>
      <c r="I299" s="38"/>
      <c r="J299" s="33"/>
      <c r="K299" s="204">
        <v>1017.16</v>
      </c>
      <c r="L299" s="33"/>
      <c r="M299" s="35"/>
    </row>
    <row r="300" spans="1:13" ht="15.75" thickBot="1" x14ac:dyDescent="0.3">
      <c r="A300" s="104" t="s">
        <v>213</v>
      </c>
      <c r="B300" s="105" t="s">
        <v>214</v>
      </c>
      <c r="C300" s="201" t="s">
        <v>29</v>
      </c>
      <c r="D300" s="31">
        <v>43344</v>
      </c>
      <c r="E300" s="204">
        <v>9074.44</v>
      </c>
      <c r="F300" s="33"/>
      <c r="G300" s="26">
        <f t="shared" si="29"/>
        <v>11940.052631578948</v>
      </c>
      <c r="H300" s="26">
        <f t="shared" si="28"/>
        <v>1492.5065789473686</v>
      </c>
      <c r="I300" s="38"/>
      <c r="J300" s="33"/>
      <c r="K300" s="204">
        <f>354.62*2</f>
        <v>709.24</v>
      </c>
      <c r="L300" s="33"/>
      <c r="M300" s="35"/>
    </row>
    <row r="301" spans="1:13" ht="15.75" thickBot="1" x14ac:dyDescent="0.3">
      <c r="A301" s="104" t="s">
        <v>215</v>
      </c>
      <c r="B301" s="105" t="s">
        <v>216</v>
      </c>
      <c r="C301" s="201" t="s">
        <v>29</v>
      </c>
      <c r="D301" s="31">
        <v>43344</v>
      </c>
      <c r="E301" s="204">
        <v>9074.44</v>
      </c>
      <c r="F301" s="33"/>
      <c r="G301" s="26">
        <f t="shared" si="29"/>
        <v>11940.052631578948</v>
      </c>
      <c r="H301" s="26">
        <f t="shared" si="28"/>
        <v>1492.5065789473686</v>
      </c>
      <c r="I301" s="38"/>
      <c r="J301" s="33"/>
      <c r="K301" s="204">
        <f>316.29*2</f>
        <v>632.58000000000004</v>
      </c>
      <c r="L301" s="33"/>
      <c r="M301" s="35"/>
    </row>
    <row r="302" spans="1:13" ht="23.25" thickBot="1" x14ac:dyDescent="0.3">
      <c r="A302" s="104" t="s">
        <v>217</v>
      </c>
      <c r="B302" s="105" t="s">
        <v>216</v>
      </c>
      <c r="C302" s="201" t="s">
        <v>29</v>
      </c>
      <c r="D302" s="31">
        <v>45215</v>
      </c>
      <c r="E302" s="204">
        <v>9074.44</v>
      </c>
      <c r="F302" s="33"/>
      <c r="G302" s="26">
        <f t="shared" si="29"/>
        <v>11940.052631578948</v>
      </c>
      <c r="H302" s="26">
        <f t="shared" si="28"/>
        <v>1492.5065789473686</v>
      </c>
      <c r="I302" s="38"/>
      <c r="J302" s="33"/>
      <c r="K302" s="204">
        <f t="shared" ref="K302:K309" si="34">316.29*2</f>
        <v>632.58000000000004</v>
      </c>
      <c r="L302" s="33"/>
      <c r="M302" s="35"/>
    </row>
    <row r="303" spans="1:13" ht="15.75" thickBot="1" x14ac:dyDescent="0.3">
      <c r="A303" s="104" t="s">
        <v>218</v>
      </c>
      <c r="B303" s="105" t="s">
        <v>216</v>
      </c>
      <c r="C303" s="201" t="s">
        <v>29</v>
      </c>
      <c r="D303" s="31">
        <v>43374</v>
      </c>
      <c r="E303" s="204">
        <v>9074.44</v>
      </c>
      <c r="F303" s="33"/>
      <c r="G303" s="26">
        <f t="shared" si="29"/>
        <v>11940.052631578948</v>
      </c>
      <c r="H303" s="26">
        <f t="shared" si="28"/>
        <v>1492.5065789473686</v>
      </c>
      <c r="I303" s="38"/>
      <c r="J303" s="33"/>
      <c r="K303" s="204">
        <f t="shared" si="34"/>
        <v>632.58000000000004</v>
      </c>
      <c r="L303" s="33"/>
      <c r="M303" s="35"/>
    </row>
    <row r="304" spans="1:13" ht="15.75" thickBot="1" x14ac:dyDescent="0.3">
      <c r="A304" s="104" t="s">
        <v>219</v>
      </c>
      <c r="B304" s="105" t="s">
        <v>216</v>
      </c>
      <c r="C304" s="201" t="s">
        <v>29</v>
      </c>
      <c r="D304" s="31">
        <v>44850</v>
      </c>
      <c r="E304" s="204">
        <v>9074.44</v>
      </c>
      <c r="F304" s="33"/>
      <c r="G304" s="26">
        <f t="shared" si="29"/>
        <v>11940.052631578948</v>
      </c>
      <c r="H304" s="26">
        <f t="shared" si="28"/>
        <v>1492.5065789473686</v>
      </c>
      <c r="I304" s="38"/>
      <c r="J304" s="33"/>
      <c r="K304" s="204">
        <f t="shared" si="34"/>
        <v>632.58000000000004</v>
      </c>
      <c r="L304" s="33"/>
      <c r="M304" s="35"/>
    </row>
    <row r="305" spans="1:13" ht="15.75" thickBot="1" x14ac:dyDescent="0.3">
      <c r="A305" s="104" t="s">
        <v>220</v>
      </c>
      <c r="B305" s="105" t="s">
        <v>221</v>
      </c>
      <c r="C305" s="201" t="s">
        <v>29</v>
      </c>
      <c r="D305" s="31">
        <v>44850</v>
      </c>
      <c r="E305" s="204">
        <f t="shared" ref="E305" si="35">4148*2</f>
        <v>8296</v>
      </c>
      <c r="F305" s="33"/>
      <c r="G305" s="26">
        <f t="shared" si="29"/>
        <v>10915.78947368421</v>
      </c>
      <c r="H305" s="26">
        <f t="shared" si="28"/>
        <v>1364.4736842105262</v>
      </c>
      <c r="I305" s="38"/>
      <c r="J305" s="33"/>
      <c r="K305" s="204">
        <f t="shared" si="34"/>
        <v>632.58000000000004</v>
      </c>
      <c r="L305" s="33"/>
      <c r="M305" s="35"/>
    </row>
    <row r="306" spans="1:13" ht="23.25" thickBot="1" x14ac:dyDescent="0.3">
      <c r="A306" s="104" t="s">
        <v>222</v>
      </c>
      <c r="B306" s="105" t="s">
        <v>216</v>
      </c>
      <c r="C306" s="201" t="s">
        <v>29</v>
      </c>
      <c r="D306" s="31">
        <v>44850</v>
      </c>
      <c r="E306" s="204">
        <v>9074.44</v>
      </c>
      <c r="F306" s="33"/>
      <c r="G306" s="26">
        <f t="shared" si="29"/>
        <v>11940.052631578948</v>
      </c>
      <c r="H306" s="26">
        <f t="shared" si="28"/>
        <v>1492.5065789473686</v>
      </c>
      <c r="I306" s="38"/>
      <c r="J306" s="33"/>
      <c r="K306" s="204">
        <f t="shared" si="34"/>
        <v>632.58000000000004</v>
      </c>
      <c r="L306" s="33"/>
      <c r="M306" s="35"/>
    </row>
    <row r="307" spans="1:13" ht="15.75" thickBot="1" x14ac:dyDescent="0.3">
      <c r="A307" s="104"/>
      <c r="B307" s="105"/>
      <c r="C307" s="201"/>
      <c r="D307" s="31"/>
      <c r="E307" s="206"/>
      <c r="F307" s="33"/>
      <c r="G307" s="26">
        <f t="shared" si="29"/>
        <v>0</v>
      </c>
      <c r="H307" s="26">
        <f t="shared" si="28"/>
        <v>0</v>
      </c>
      <c r="I307" s="38"/>
      <c r="J307" s="33"/>
      <c r="K307" s="206">
        <f t="shared" si="34"/>
        <v>632.58000000000004</v>
      </c>
      <c r="L307" s="33"/>
      <c r="M307" s="35"/>
    </row>
    <row r="308" spans="1:13" ht="15.75" thickBot="1" x14ac:dyDescent="0.3">
      <c r="A308" s="104" t="s">
        <v>223</v>
      </c>
      <c r="B308" s="105" t="s">
        <v>216</v>
      </c>
      <c r="C308" s="201" t="s">
        <v>29</v>
      </c>
      <c r="D308" s="31">
        <v>43876</v>
      </c>
      <c r="E308" s="204">
        <v>9074.44</v>
      </c>
      <c r="F308" s="33"/>
      <c r="G308" s="26">
        <f t="shared" si="29"/>
        <v>11940.052631578948</v>
      </c>
      <c r="H308" s="26">
        <f t="shared" si="28"/>
        <v>1492.5065789473686</v>
      </c>
      <c r="I308" s="38">
        <v>0</v>
      </c>
      <c r="J308" s="33"/>
      <c r="K308" s="204">
        <f t="shared" si="34"/>
        <v>632.58000000000004</v>
      </c>
      <c r="L308" s="33"/>
      <c r="M308" s="35"/>
    </row>
    <row r="309" spans="1:13" ht="23.25" thickBot="1" x14ac:dyDescent="0.3">
      <c r="A309" s="104"/>
      <c r="B309" s="105" t="s">
        <v>224</v>
      </c>
      <c r="C309" s="201" t="s">
        <v>18</v>
      </c>
      <c r="D309" s="31"/>
      <c r="E309" s="206">
        <v>12308.02</v>
      </c>
      <c r="F309" s="33"/>
      <c r="G309" s="26">
        <f t="shared" si="29"/>
        <v>16194.763157894738</v>
      </c>
      <c r="H309" s="26">
        <f t="shared" si="28"/>
        <v>2024.3453947368423</v>
      </c>
      <c r="I309" s="38">
        <v>0</v>
      </c>
      <c r="J309" s="33"/>
      <c r="K309" s="206">
        <f t="shared" si="34"/>
        <v>632.58000000000004</v>
      </c>
      <c r="L309" s="33"/>
      <c r="M309" s="35"/>
    </row>
    <row r="310" spans="1:13" x14ac:dyDescent="0.25">
      <c r="A310" s="104"/>
      <c r="B310" s="105"/>
      <c r="C310" s="201"/>
      <c r="D310" s="31"/>
      <c r="E310" s="204"/>
      <c r="F310" s="33"/>
      <c r="G310" s="26"/>
      <c r="H310" s="26"/>
      <c r="I310" s="38"/>
      <c r="J310" s="33"/>
      <c r="K310" s="204"/>
      <c r="L310" s="33"/>
      <c r="M310" s="35"/>
    </row>
    <row r="311" spans="1:13" ht="15.75" thickBot="1" x14ac:dyDescent="0.3">
      <c r="A311" s="52"/>
      <c r="B311" s="52"/>
      <c r="C311" s="17"/>
      <c r="D311" s="84"/>
      <c r="E311" s="85"/>
      <c r="F311" s="86"/>
      <c r="G311" s="86"/>
      <c r="H311" s="86"/>
      <c r="I311" s="85"/>
      <c r="J311" s="86"/>
      <c r="K311" s="85"/>
      <c r="L311" s="86"/>
      <c r="M311" s="86"/>
    </row>
    <row r="312" spans="1:13" ht="19.5" customHeight="1" thickBot="1" x14ac:dyDescent="0.3">
      <c r="A312" s="588" t="s">
        <v>38</v>
      </c>
      <c r="B312" s="52"/>
      <c r="C312" s="87"/>
      <c r="D312" s="55" t="s">
        <v>39</v>
      </c>
      <c r="E312" s="56">
        <f>SUM(E277:E310)</f>
        <v>478952.27999999997</v>
      </c>
      <c r="F312" s="56">
        <f t="shared" ref="F312:M312" si="36">SUM(F277:F310)</f>
        <v>0</v>
      </c>
      <c r="G312" s="56">
        <f>SUM(G277:G310)</f>
        <v>630200.36842105258</v>
      </c>
      <c r="H312" s="56">
        <f>SUM(H277:H310)</f>
        <v>78775.046052631573</v>
      </c>
      <c r="I312" s="56">
        <f t="shared" si="36"/>
        <v>0</v>
      </c>
      <c r="J312" s="56">
        <f t="shared" si="36"/>
        <v>0</v>
      </c>
      <c r="K312" s="56">
        <f t="shared" si="36"/>
        <v>34830.360000000015</v>
      </c>
      <c r="L312" s="56">
        <f t="shared" si="36"/>
        <v>0</v>
      </c>
      <c r="M312" s="56">
        <f t="shared" si="36"/>
        <v>0</v>
      </c>
    </row>
    <row r="313" spans="1:13" ht="15.75" thickBot="1" x14ac:dyDescent="0.3">
      <c r="A313" s="588"/>
      <c r="D313" s="58" t="s">
        <v>40</v>
      </c>
      <c r="E313" s="56">
        <f>E312*12</f>
        <v>5747427.3599999994</v>
      </c>
      <c r="F313" s="59"/>
      <c r="G313" s="59">
        <f>G312</f>
        <v>630200.36842105258</v>
      </c>
      <c r="H313" s="59">
        <f>H312</f>
        <v>78775.046052631573</v>
      </c>
      <c r="I313" s="59"/>
      <c r="J313" s="59"/>
      <c r="K313" s="59">
        <f>K312*12</f>
        <v>417964.32000000018</v>
      </c>
      <c r="L313" s="59"/>
      <c r="M313" s="60"/>
    </row>
    <row r="314" spans="1:13" x14ac:dyDescent="0.25">
      <c r="A314" s="61" t="s">
        <v>41</v>
      </c>
    </row>
    <row r="315" spans="1:13" x14ac:dyDescent="0.25">
      <c r="A315" s="61" t="s">
        <v>42</v>
      </c>
      <c r="F315" s="54"/>
      <c r="G315" s="54"/>
      <c r="H315" s="54"/>
      <c r="I315" s="217"/>
      <c r="J315" s="54"/>
      <c r="K315" s="217"/>
      <c r="L315" s="54"/>
      <c r="M315" s="54"/>
    </row>
    <row r="316" spans="1:13" x14ac:dyDescent="0.25">
      <c r="A316" s="61" t="s">
        <v>43</v>
      </c>
    </row>
    <row r="317" spans="1:13" x14ac:dyDescent="0.25">
      <c r="A317" s="61" t="s">
        <v>44</v>
      </c>
    </row>
    <row r="318" spans="1:13" x14ac:dyDescent="0.25">
      <c r="A318" s="61" t="s">
        <v>45</v>
      </c>
    </row>
    <row r="319" spans="1:13" ht="15.75" thickBot="1" x14ac:dyDescent="0.3"/>
    <row r="320" spans="1:13" x14ac:dyDescent="0.25">
      <c r="A320" s="2" t="s">
        <v>1</v>
      </c>
      <c r="B320" s="3"/>
      <c r="C320" s="4"/>
      <c r="D320" s="3"/>
      <c r="E320" s="5"/>
      <c r="F320" s="589" t="s">
        <v>2</v>
      </c>
      <c r="G320" s="589"/>
      <c r="H320" s="589"/>
      <c r="I320" s="589"/>
      <c r="J320" s="589"/>
      <c r="K320" s="589"/>
      <c r="L320" s="589"/>
      <c r="M320" s="590"/>
    </row>
    <row r="321" spans="1:13" ht="15.75" thickBot="1" x14ac:dyDescent="0.3">
      <c r="A321" s="6" t="s">
        <v>225</v>
      </c>
      <c r="B321" s="7"/>
      <c r="C321" s="7"/>
      <c r="D321" s="7"/>
      <c r="E321" s="8"/>
      <c r="F321" s="9"/>
      <c r="G321" s="9"/>
      <c r="H321" s="9"/>
      <c r="I321" s="8"/>
      <c r="J321" s="9"/>
      <c r="K321" s="8"/>
      <c r="L321" s="9"/>
      <c r="M321" s="10"/>
    </row>
    <row r="322" spans="1:13" ht="15.75" thickBot="1" x14ac:dyDescent="0.3"/>
    <row r="323" spans="1:13" ht="26.25" thickBot="1" x14ac:dyDescent="0.3">
      <c r="A323" s="11" t="s">
        <v>4</v>
      </c>
      <c r="B323" s="12" t="s">
        <v>5</v>
      </c>
      <c r="C323" s="12" t="s">
        <v>6</v>
      </c>
      <c r="D323" s="12" t="s">
        <v>7</v>
      </c>
      <c r="E323" s="13" t="s">
        <v>8</v>
      </c>
      <c r="F323" s="14" t="s">
        <v>9</v>
      </c>
      <c r="G323" s="14" t="s">
        <v>10</v>
      </c>
      <c r="H323" s="14" t="s">
        <v>11</v>
      </c>
      <c r="I323" s="13" t="s">
        <v>12</v>
      </c>
      <c r="J323" s="14" t="s">
        <v>13</v>
      </c>
      <c r="K323" s="13" t="s">
        <v>14</v>
      </c>
      <c r="L323" s="15"/>
      <c r="M323" s="16" t="s">
        <v>15</v>
      </c>
    </row>
    <row r="324" spans="1:13" ht="15.75" thickBot="1" x14ac:dyDescent="0.3">
      <c r="C324" s="17"/>
    </row>
    <row r="325" spans="1:13" ht="15.75" thickBot="1" x14ac:dyDescent="0.3">
      <c r="A325" s="19" t="s">
        <v>226</v>
      </c>
      <c r="B325" s="20" t="s">
        <v>227</v>
      </c>
      <c r="C325" s="21" t="s">
        <v>18</v>
      </c>
      <c r="D325" s="64">
        <v>44440</v>
      </c>
      <c r="E325" s="43">
        <f>11963.31*1.07</f>
        <v>12800.7417</v>
      </c>
      <c r="F325" s="26"/>
      <c r="G325" s="26">
        <f>E325/30.4*40</f>
        <v>16843.081184210529</v>
      </c>
      <c r="H325" s="26">
        <f>E325/30.4*20*25%</f>
        <v>2105.3851480263161</v>
      </c>
      <c r="I325" s="103"/>
      <c r="J325" s="26"/>
      <c r="K325" s="218">
        <v>1163</v>
      </c>
      <c r="L325" s="219"/>
      <c r="M325" s="220"/>
    </row>
    <row r="326" spans="1:13" ht="15.75" thickBot="1" x14ac:dyDescent="0.3">
      <c r="A326" s="104" t="s">
        <v>228</v>
      </c>
      <c r="B326" s="105" t="s">
        <v>229</v>
      </c>
      <c r="C326" s="30" t="s">
        <v>230</v>
      </c>
      <c r="D326" s="31">
        <v>43344</v>
      </c>
      <c r="E326" s="37">
        <f>11370.81*1.07</f>
        <v>12166.7667</v>
      </c>
      <c r="F326" s="33"/>
      <c r="G326" s="26">
        <f>E326/30.4*40</f>
        <v>16008.90355263158</v>
      </c>
      <c r="H326" s="26">
        <f t="shared" ref="H326:H351" si="37">E326/30.4*20*25%</f>
        <v>2001.1129440789475</v>
      </c>
      <c r="I326" s="38"/>
      <c r="J326" s="33"/>
      <c r="K326" s="37">
        <v>1056.79</v>
      </c>
      <c r="L326" s="119"/>
      <c r="M326" s="120"/>
    </row>
    <row r="327" spans="1:13" ht="34.5" thickBot="1" x14ac:dyDescent="0.3">
      <c r="A327" s="104" t="s">
        <v>231</v>
      </c>
      <c r="B327" s="105" t="s">
        <v>232</v>
      </c>
      <c r="C327" s="30" t="s">
        <v>29</v>
      </c>
      <c r="D327" s="31">
        <v>44440</v>
      </c>
      <c r="E327" s="37">
        <f>8682.24*1.07</f>
        <v>9289.9968000000008</v>
      </c>
      <c r="F327" s="33"/>
      <c r="G327" s="26">
        <f t="shared" ref="G327:G351" si="38">E327/30.4*40</f>
        <v>12223.680000000002</v>
      </c>
      <c r="H327" s="26">
        <f t="shared" si="37"/>
        <v>1527.9600000000003</v>
      </c>
      <c r="I327" s="38"/>
      <c r="J327" s="33"/>
      <c r="K327" s="37">
        <v>548.54999999999995</v>
      </c>
      <c r="L327" s="119"/>
      <c r="M327" s="120"/>
    </row>
    <row r="328" spans="1:13" ht="34.5" thickBot="1" x14ac:dyDescent="0.3">
      <c r="A328" s="104" t="s">
        <v>233</v>
      </c>
      <c r="B328" s="105" t="s">
        <v>234</v>
      </c>
      <c r="C328" s="30" t="s">
        <v>230</v>
      </c>
      <c r="D328" s="31">
        <v>44440</v>
      </c>
      <c r="E328" s="155">
        <f>11963.31*1.07</f>
        <v>12800.7417</v>
      </c>
      <c r="F328" s="33"/>
      <c r="G328" s="26">
        <f t="shared" si="38"/>
        <v>16843.081184210529</v>
      </c>
      <c r="H328" s="26">
        <f t="shared" si="37"/>
        <v>2105.3851480263161</v>
      </c>
      <c r="I328" s="38"/>
      <c r="J328" s="33"/>
      <c r="K328" s="37">
        <v>1163</v>
      </c>
      <c r="L328" s="119"/>
      <c r="M328" s="120"/>
    </row>
    <row r="329" spans="1:13" ht="23.25" thickBot="1" x14ac:dyDescent="0.3">
      <c r="A329" s="104" t="s">
        <v>235</v>
      </c>
      <c r="B329" s="105" t="s">
        <v>236</v>
      </c>
      <c r="C329" s="30" t="s">
        <v>29</v>
      </c>
      <c r="D329" s="31">
        <v>44440</v>
      </c>
      <c r="E329" s="37">
        <f>11370.81*1.07</f>
        <v>12166.7667</v>
      </c>
      <c r="F329" s="33"/>
      <c r="G329" s="26">
        <f t="shared" si="38"/>
        <v>16008.90355263158</v>
      </c>
      <c r="H329" s="26">
        <f t="shared" si="37"/>
        <v>2001.1129440789475</v>
      </c>
      <c r="I329" s="38"/>
      <c r="J329" s="33"/>
      <c r="K329" s="37">
        <v>548.54999999999995</v>
      </c>
      <c r="L329" s="119"/>
      <c r="M329" s="120"/>
    </row>
    <row r="330" spans="1:13" ht="15.75" thickBot="1" x14ac:dyDescent="0.3">
      <c r="A330" s="104" t="s">
        <v>237</v>
      </c>
      <c r="B330" s="105" t="s">
        <v>238</v>
      </c>
      <c r="C330" s="30" t="s">
        <v>29</v>
      </c>
      <c r="D330" s="31">
        <v>44593</v>
      </c>
      <c r="E330" s="37">
        <v>8404.08</v>
      </c>
      <c r="F330" s="33"/>
      <c r="G330" s="26">
        <f t="shared" si="38"/>
        <v>11058</v>
      </c>
      <c r="H330" s="26">
        <f t="shared" si="37"/>
        <v>1382.25</v>
      </c>
      <c r="I330" s="38"/>
      <c r="J330" s="33"/>
      <c r="K330" s="37">
        <v>234.19</v>
      </c>
      <c r="L330" s="119"/>
      <c r="M330" s="120"/>
    </row>
    <row r="331" spans="1:13" ht="15.75" thickBot="1" x14ac:dyDescent="0.3">
      <c r="A331" s="121"/>
      <c r="B331" s="122"/>
      <c r="C331" s="79" t="s">
        <v>29</v>
      </c>
      <c r="D331" s="80"/>
      <c r="E331" s="189"/>
      <c r="F331" s="39"/>
      <c r="G331" s="26">
        <f t="shared" si="38"/>
        <v>0</v>
      </c>
      <c r="H331" s="26">
        <f t="shared" si="37"/>
        <v>0</v>
      </c>
      <c r="I331" s="221"/>
      <c r="J331" s="39"/>
      <c r="K331" s="37">
        <v>548.54999999999995</v>
      </c>
      <c r="L331" s="39"/>
      <c r="M331" s="40"/>
    </row>
    <row r="332" spans="1:13" ht="23.25" thickBot="1" x14ac:dyDescent="0.3">
      <c r="A332" s="104" t="s">
        <v>239</v>
      </c>
      <c r="B332" s="105" t="s">
        <v>240</v>
      </c>
      <c r="C332" s="30" t="s">
        <v>29</v>
      </c>
      <c r="D332" s="31">
        <v>44083</v>
      </c>
      <c r="E332" s="37">
        <f>9367.76*1.07</f>
        <v>10023.503200000001</v>
      </c>
      <c r="F332" s="33"/>
      <c r="G332" s="26">
        <f t="shared" si="38"/>
        <v>13188.820000000003</v>
      </c>
      <c r="H332" s="26">
        <f t="shared" si="37"/>
        <v>1648.6025000000004</v>
      </c>
      <c r="I332" s="38"/>
      <c r="J332" s="33"/>
      <c r="K332" s="37">
        <v>745.22</v>
      </c>
      <c r="L332" s="119"/>
      <c r="M332" s="120"/>
    </row>
    <row r="333" spans="1:13" ht="15.75" thickBot="1" x14ac:dyDescent="0.3">
      <c r="A333" s="104" t="s">
        <v>241</v>
      </c>
      <c r="B333" s="105" t="s">
        <v>79</v>
      </c>
      <c r="C333" s="30" t="s">
        <v>29</v>
      </c>
      <c r="D333" s="31">
        <v>44494</v>
      </c>
      <c r="E333" s="37">
        <f>6752.14*1.07</f>
        <v>7224.7898000000005</v>
      </c>
      <c r="F333" s="33"/>
      <c r="G333" s="26">
        <f t="shared" si="38"/>
        <v>9506.302368421053</v>
      </c>
      <c r="H333" s="26">
        <f t="shared" si="37"/>
        <v>1188.2877960526316</v>
      </c>
      <c r="I333" s="38">
        <v>82.29</v>
      </c>
      <c r="J333" s="33"/>
      <c r="K333" s="37"/>
      <c r="L333" s="119"/>
      <c r="M333" s="120"/>
    </row>
    <row r="334" spans="1:13" ht="15.75" thickBot="1" x14ac:dyDescent="0.3">
      <c r="A334" s="104" t="s">
        <v>242</v>
      </c>
      <c r="B334" s="105" t="s">
        <v>243</v>
      </c>
      <c r="C334" s="30" t="s">
        <v>29</v>
      </c>
      <c r="D334" s="31">
        <v>45062</v>
      </c>
      <c r="E334" s="37">
        <f>6306.17*1.07</f>
        <v>6747.6019000000006</v>
      </c>
      <c r="F334" s="33"/>
      <c r="G334" s="26">
        <f t="shared" si="38"/>
        <v>8878.4235526315788</v>
      </c>
      <c r="H334" s="26">
        <f t="shared" si="37"/>
        <v>1109.8029440789473</v>
      </c>
      <c r="I334" s="38"/>
      <c r="J334" s="33"/>
      <c r="K334" s="32">
        <v>78.73</v>
      </c>
      <c r="L334" s="119"/>
      <c r="M334" s="120"/>
    </row>
    <row r="335" spans="1:13" ht="15.75" thickBot="1" x14ac:dyDescent="0.3">
      <c r="A335" s="107"/>
      <c r="B335" s="145"/>
      <c r="C335" s="109" t="s">
        <v>29</v>
      </c>
      <c r="D335" s="64"/>
      <c r="E335" s="146"/>
      <c r="F335" s="111"/>
      <c r="G335" s="26">
        <f t="shared" si="38"/>
        <v>0</v>
      </c>
      <c r="H335" s="26">
        <f t="shared" si="37"/>
        <v>0</v>
      </c>
      <c r="I335" s="112"/>
      <c r="J335" s="111"/>
      <c r="K335" s="110">
        <v>666.05</v>
      </c>
      <c r="L335" s="111"/>
      <c r="M335" s="113"/>
    </row>
    <row r="336" spans="1:13" ht="15.75" thickBot="1" x14ac:dyDescent="0.3">
      <c r="A336" s="135" t="s">
        <v>245</v>
      </c>
      <c r="B336" s="105" t="s">
        <v>246</v>
      </c>
      <c r="C336" s="30" t="s">
        <v>29</v>
      </c>
      <c r="D336" s="31">
        <v>44459</v>
      </c>
      <c r="E336" s="37">
        <f>6306.17*1.07</f>
        <v>6747.6019000000006</v>
      </c>
      <c r="F336" s="33"/>
      <c r="G336" s="26">
        <f t="shared" si="38"/>
        <v>8878.4235526315788</v>
      </c>
      <c r="H336" s="26">
        <f t="shared" si="37"/>
        <v>1109.8029440789473</v>
      </c>
      <c r="I336" s="38">
        <v>82.29</v>
      </c>
      <c r="J336" s="33"/>
      <c r="K336" s="37"/>
      <c r="L336" s="119"/>
      <c r="M336" s="120"/>
    </row>
    <row r="337" spans="1:17" ht="15.75" thickBot="1" x14ac:dyDescent="0.3">
      <c r="A337" s="104"/>
      <c r="B337" s="105"/>
      <c r="C337" s="30" t="s">
        <v>29</v>
      </c>
      <c r="D337" s="31"/>
      <c r="E337" s="37"/>
      <c r="F337" s="33"/>
      <c r="G337" s="26">
        <f t="shared" si="38"/>
        <v>0</v>
      </c>
      <c r="H337" s="26">
        <f t="shared" si="37"/>
        <v>0</v>
      </c>
      <c r="I337" s="38">
        <v>0</v>
      </c>
      <c r="J337" s="33"/>
      <c r="K337" s="37">
        <v>20.58</v>
      </c>
      <c r="L337" s="119"/>
      <c r="M337" s="120"/>
    </row>
    <row r="338" spans="1:17" ht="15.75" thickBot="1" x14ac:dyDescent="0.3">
      <c r="A338" s="104" t="s">
        <v>247</v>
      </c>
      <c r="B338" s="105" t="s">
        <v>246</v>
      </c>
      <c r="C338" s="30" t="s">
        <v>29</v>
      </c>
      <c r="D338" s="31">
        <v>44562</v>
      </c>
      <c r="E338" s="37">
        <f>6306.17*1.07</f>
        <v>6747.6019000000006</v>
      </c>
      <c r="F338" s="33"/>
      <c r="G338" s="26">
        <f t="shared" si="38"/>
        <v>8878.4235526315788</v>
      </c>
      <c r="H338" s="26">
        <f t="shared" si="37"/>
        <v>1109.8029440789473</v>
      </c>
      <c r="I338" s="38">
        <v>82.29</v>
      </c>
      <c r="J338" s="33"/>
      <c r="K338" s="37"/>
      <c r="L338" s="119"/>
      <c r="M338" s="120"/>
    </row>
    <row r="339" spans="1:17" ht="15.75" thickBot="1" x14ac:dyDescent="0.3">
      <c r="A339" s="157" t="s">
        <v>248</v>
      </c>
      <c r="B339" s="158" t="s">
        <v>249</v>
      </c>
      <c r="C339" s="159" t="s">
        <v>29</v>
      </c>
      <c r="D339" s="160">
        <v>44774</v>
      </c>
      <c r="E339" s="222">
        <f>12308.04*1.07</f>
        <v>13169.602800000002</v>
      </c>
      <c r="F339" s="162"/>
      <c r="G339" s="26">
        <f t="shared" si="38"/>
        <v>17328.424736842109</v>
      </c>
      <c r="H339" s="26">
        <f t="shared" si="37"/>
        <v>2166.0530921052637</v>
      </c>
      <c r="I339" s="223"/>
      <c r="J339" s="162"/>
      <c r="K339" s="187">
        <v>1013.73</v>
      </c>
      <c r="L339" s="224"/>
      <c r="M339" s="225"/>
    </row>
    <row r="340" spans="1:17" ht="15.75" thickBot="1" x14ac:dyDescent="0.3">
      <c r="A340" s="157" t="s">
        <v>250</v>
      </c>
      <c r="B340" s="158" t="s">
        <v>251</v>
      </c>
      <c r="C340" s="159" t="s">
        <v>29</v>
      </c>
      <c r="D340" s="160">
        <v>44850</v>
      </c>
      <c r="E340" s="222">
        <f>11124.88*1.07</f>
        <v>11903.6216</v>
      </c>
      <c r="F340" s="162"/>
      <c r="G340" s="26">
        <f t="shared" si="38"/>
        <v>15662.66</v>
      </c>
      <c r="H340" s="26">
        <f t="shared" si="37"/>
        <v>1957.8325</v>
      </c>
      <c r="I340" s="223"/>
      <c r="J340" s="162"/>
      <c r="K340" s="187">
        <v>1013.73</v>
      </c>
      <c r="L340" s="224"/>
      <c r="M340" s="225"/>
    </row>
    <row r="341" spans="1:17" ht="15.75" thickBot="1" x14ac:dyDescent="0.3">
      <c r="A341" s="157" t="s">
        <v>252</v>
      </c>
      <c r="B341" s="158" t="s">
        <v>249</v>
      </c>
      <c r="C341" s="159" t="s">
        <v>29</v>
      </c>
      <c r="D341" s="160">
        <v>44440</v>
      </c>
      <c r="E341" s="222">
        <f>12307.74*1.07</f>
        <v>13169.281800000001</v>
      </c>
      <c r="F341" s="162"/>
      <c r="G341" s="26">
        <f t="shared" si="38"/>
        <v>17328.002368421054</v>
      </c>
      <c r="H341" s="26">
        <f t="shared" si="37"/>
        <v>2166.0002960526317</v>
      </c>
      <c r="I341" s="223"/>
      <c r="J341" s="162"/>
      <c r="K341" s="187">
        <v>1224.76</v>
      </c>
      <c r="L341" s="224"/>
      <c r="M341" s="225"/>
    </row>
    <row r="342" spans="1:17" ht="23.25" thickBot="1" x14ac:dyDescent="0.3">
      <c r="A342" s="144" t="s">
        <v>253</v>
      </c>
      <c r="B342" s="145" t="s">
        <v>254</v>
      </c>
      <c r="C342" s="109" t="s">
        <v>29</v>
      </c>
      <c r="D342" s="31">
        <v>45131</v>
      </c>
      <c r="E342" s="110">
        <f>8177.6*1.07</f>
        <v>8750.0320000000011</v>
      </c>
      <c r="F342" s="111"/>
      <c r="G342" s="26">
        <f>E342/30.4*40</f>
        <v>11513.2</v>
      </c>
      <c r="H342" s="26">
        <f>E342/30.4*20*25%</f>
        <v>1439.15</v>
      </c>
      <c r="I342" s="112"/>
      <c r="J342" s="111"/>
      <c r="K342" s="110">
        <v>719.54</v>
      </c>
      <c r="L342" s="111"/>
      <c r="M342" s="113"/>
      <c r="N342" s="101"/>
      <c r="O342" s="62"/>
      <c r="P342" s="62"/>
      <c r="Q342" s="62"/>
    </row>
    <row r="343" spans="1:17" ht="23.25" thickBot="1" x14ac:dyDescent="0.3">
      <c r="A343" s="157" t="s">
        <v>255</v>
      </c>
      <c r="B343" s="158" t="s">
        <v>256</v>
      </c>
      <c r="C343" s="159" t="s">
        <v>230</v>
      </c>
      <c r="D343" s="160">
        <v>44440</v>
      </c>
      <c r="E343" s="187">
        <v>18432.43</v>
      </c>
      <c r="F343" s="162"/>
      <c r="G343" s="26">
        <f t="shared" si="38"/>
        <v>24253.197368421057</v>
      </c>
      <c r="H343" s="26">
        <f t="shared" si="37"/>
        <v>3031.6496710526321</v>
      </c>
      <c r="I343" s="223"/>
      <c r="J343" s="162"/>
      <c r="K343" s="187">
        <v>1169.56</v>
      </c>
      <c r="L343" s="224"/>
      <c r="M343" s="225"/>
    </row>
    <row r="344" spans="1:17" ht="23.25" thickBot="1" x14ac:dyDescent="0.3">
      <c r="A344" s="157" t="s">
        <v>257</v>
      </c>
      <c r="B344" s="158" t="s">
        <v>258</v>
      </c>
      <c r="C344" s="159" t="s">
        <v>29</v>
      </c>
      <c r="D344" s="160">
        <v>44725</v>
      </c>
      <c r="E344" s="187">
        <f>8099.77*1.07</f>
        <v>8666.7539000000015</v>
      </c>
      <c r="F344" s="162"/>
      <c r="G344" s="26">
        <f t="shared" si="38"/>
        <v>11403.623552631581</v>
      </c>
      <c r="H344" s="26">
        <f t="shared" si="37"/>
        <v>1425.4529440789477</v>
      </c>
      <c r="I344" s="223"/>
      <c r="J344" s="162"/>
      <c r="K344" s="187">
        <v>619.04999999999995</v>
      </c>
      <c r="L344" s="224"/>
      <c r="M344" s="225"/>
    </row>
    <row r="345" spans="1:17" ht="15.75" thickBot="1" x14ac:dyDescent="0.3">
      <c r="A345" s="157" t="s">
        <v>259</v>
      </c>
      <c r="B345" s="158" t="s">
        <v>260</v>
      </c>
      <c r="C345" s="159" t="s">
        <v>29</v>
      </c>
      <c r="D345" s="160">
        <v>44986</v>
      </c>
      <c r="E345" s="187">
        <f>9298.75*1.07</f>
        <v>9949.6625000000004</v>
      </c>
      <c r="F345" s="162"/>
      <c r="G345" s="26">
        <f t="shared" si="38"/>
        <v>13091.661184210527</v>
      </c>
      <c r="H345" s="26">
        <f t="shared" si="37"/>
        <v>1636.4576480263158</v>
      </c>
      <c r="I345" s="223"/>
      <c r="J345" s="162"/>
      <c r="K345" s="187">
        <v>234.13</v>
      </c>
      <c r="L345" s="224"/>
      <c r="M345" s="225"/>
    </row>
    <row r="346" spans="1:17" ht="23.25" thickBot="1" x14ac:dyDescent="0.3">
      <c r="A346" s="157" t="s">
        <v>261</v>
      </c>
      <c r="B346" s="158" t="s">
        <v>262</v>
      </c>
      <c r="C346" s="159" t="s">
        <v>29</v>
      </c>
      <c r="D346" s="160">
        <v>44440</v>
      </c>
      <c r="E346" s="187">
        <f>6306.17*1.07</f>
        <v>6747.6019000000006</v>
      </c>
      <c r="F346" s="162"/>
      <c r="G346" s="26">
        <f t="shared" si="38"/>
        <v>8878.4235526315788</v>
      </c>
      <c r="H346" s="26">
        <f t="shared" si="37"/>
        <v>1109.8029440789473</v>
      </c>
      <c r="I346" s="223">
        <v>0</v>
      </c>
      <c r="J346" s="162"/>
      <c r="K346" s="187">
        <v>22.1</v>
      </c>
      <c r="L346" s="224"/>
      <c r="M346" s="225"/>
    </row>
    <row r="347" spans="1:17" ht="15.75" thickBot="1" x14ac:dyDescent="0.3">
      <c r="A347" s="104"/>
      <c r="B347" s="122"/>
      <c r="C347" s="79" t="s">
        <v>29</v>
      </c>
      <c r="D347" s="80"/>
      <c r="E347" s="189"/>
      <c r="F347" s="39"/>
      <c r="G347" s="26">
        <f t="shared" si="38"/>
        <v>0</v>
      </c>
      <c r="H347" s="26">
        <f t="shared" si="37"/>
        <v>0</v>
      </c>
      <c r="I347" s="221"/>
      <c r="J347" s="39"/>
      <c r="K347" s="189"/>
      <c r="L347" s="226"/>
      <c r="M347" s="227"/>
    </row>
    <row r="348" spans="1:17" ht="23.25" thickBot="1" x14ac:dyDescent="0.3">
      <c r="A348" s="188" t="s">
        <v>263</v>
      </c>
      <c r="B348" s="20" t="s">
        <v>264</v>
      </c>
      <c r="C348" s="21" t="s">
        <v>18</v>
      </c>
      <c r="D348" s="64">
        <v>44593</v>
      </c>
      <c r="E348" s="43">
        <f>11963.31*1.07</f>
        <v>12800.7417</v>
      </c>
      <c r="F348" s="26"/>
      <c r="G348" s="26">
        <f t="shared" si="38"/>
        <v>16843.081184210529</v>
      </c>
      <c r="H348" s="26">
        <f t="shared" si="37"/>
        <v>2105.3851480263161</v>
      </c>
      <c r="I348" s="103"/>
      <c r="J348" s="26"/>
      <c r="K348" s="218">
        <v>1163</v>
      </c>
      <c r="L348" s="219"/>
      <c r="M348" s="220"/>
    </row>
    <row r="349" spans="1:17" ht="15.75" thickBot="1" x14ac:dyDescent="0.3">
      <c r="A349" s="135"/>
      <c r="B349" s="105"/>
      <c r="C349" s="30"/>
      <c r="D349" s="31"/>
      <c r="E349" s="37"/>
      <c r="F349" s="33"/>
      <c r="G349" s="26"/>
      <c r="H349" s="26"/>
      <c r="I349" s="38"/>
      <c r="J349" s="33"/>
      <c r="K349" s="37"/>
      <c r="L349" s="119"/>
      <c r="M349" s="120"/>
    </row>
    <row r="350" spans="1:17" ht="34.5" thickBot="1" x14ac:dyDescent="0.3">
      <c r="A350" s="157" t="s">
        <v>265</v>
      </c>
      <c r="B350" s="158" t="s">
        <v>266</v>
      </c>
      <c r="C350" s="159" t="s">
        <v>29</v>
      </c>
      <c r="D350" s="160">
        <v>44881</v>
      </c>
      <c r="E350" s="187">
        <f>9347.08*1.07</f>
        <v>10001.375600000001</v>
      </c>
      <c r="F350" s="162"/>
      <c r="G350" s="26">
        <f t="shared" si="38"/>
        <v>13159.704736842106</v>
      </c>
      <c r="H350" s="26">
        <f t="shared" si="37"/>
        <v>1644.9630921052633</v>
      </c>
      <c r="I350" s="223"/>
      <c r="J350" s="162"/>
      <c r="K350" s="187">
        <v>745.22</v>
      </c>
      <c r="L350" s="224"/>
      <c r="M350" s="225"/>
    </row>
    <row r="351" spans="1:17" ht="23.25" thickBot="1" x14ac:dyDescent="0.3">
      <c r="A351" s="203" t="s">
        <v>267</v>
      </c>
      <c r="B351" s="158" t="s">
        <v>254</v>
      </c>
      <c r="C351" s="159" t="s">
        <v>29</v>
      </c>
      <c r="D351" s="160">
        <v>44973</v>
      </c>
      <c r="E351" s="110">
        <f>8177.6*1.07</f>
        <v>8750.0320000000011</v>
      </c>
      <c r="F351" s="162"/>
      <c r="G351" s="26">
        <f t="shared" si="38"/>
        <v>11513.2</v>
      </c>
      <c r="H351" s="26">
        <f t="shared" si="37"/>
        <v>1439.15</v>
      </c>
      <c r="I351" s="223"/>
      <c r="J351" s="162"/>
      <c r="K351" s="187"/>
      <c r="L351" s="224"/>
      <c r="M351" s="225"/>
    </row>
    <row r="352" spans="1:17" ht="15.75" thickBot="1" x14ac:dyDescent="0.3">
      <c r="A352" s="203" t="s">
        <v>268</v>
      </c>
      <c r="B352" s="158" t="s">
        <v>269</v>
      </c>
      <c r="C352" s="159" t="s">
        <v>29</v>
      </c>
      <c r="D352" s="160">
        <v>45017</v>
      </c>
      <c r="E352" s="187">
        <f>7001.12*1.07</f>
        <v>7491.1984000000002</v>
      </c>
      <c r="F352" s="162"/>
      <c r="G352" s="26"/>
      <c r="H352" s="26"/>
      <c r="I352" s="223"/>
      <c r="J352" s="162"/>
      <c r="K352" s="187"/>
      <c r="L352" s="224"/>
      <c r="M352" s="225"/>
    </row>
    <row r="353" spans="1:13" ht="15.75" thickBot="1" x14ac:dyDescent="0.3">
      <c r="A353" s="203" t="s">
        <v>270</v>
      </c>
      <c r="B353" s="158" t="s">
        <v>271</v>
      </c>
      <c r="C353" s="159" t="s">
        <v>29</v>
      </c>
      <c r="D353" s="160">
        <v>44958</v>
      </c>
      <c r="E353" s="187">
        <f>9748.06*1.07</f>
        <v>10430.424199999999</v>
      </c>
      <c r="F353" s="162"/>
      <c r="G353" s="26"/>
      <c r="H353" s="26"/>
      <c r="I353" s="223"/>
      <c r="J353" s="162"/>
      <c r="K353" s="187"/>
      <c r="L353" s="224"/>
      <c r="M353" s="225"/>
    </row>
    <row r="354" spans="1:13" ht="15.75" thickBot="1" x14ac:dyDescent="0.3">
      <c r="A354" s="121"/>
      <c r="B354" s="122"/>
      <c r="C354" s="79"/>
      <c r="D354" s="80"/>
      <c r="E354" s="189"/>
      <c r="F354" s="39"/>
      <c r="G354" s="26"/>
      <c r="H354" s="26"/>
      <c r="I354" s="221"/>
      <c r="J354" s="39"/>
      <c r="K354" s="189"/>
      <c r="L354" s="226"/>
      <c r="M354" s="227"/>
    </row>
    <row r="355" spans="1:13" ht="15.75" thickBot="1" x14ac:dyDescent="0.3">
      <c r="A355" s="52"/>
      <c r="B355" s="52"/>
      <c r="C355" s="17"/>
      <c r="D355" s="84"/>
      <c r="E355" s="85"/>
      <c r="F355" s="86"/>
      <c r="G355" s="86"/>
      <c r="H355" s="86"/>
      <c r="I355" s="85"/>
      <c r="J355" s="86"/>
      <c r="K355" s="85"/>
      <c r="L355" s="86"/>
      <c r="M355" s="86"/>
    </row>
    <row r="356" spans="1:13" ht="21" customHeight="1" thickBot="1" x14ac:dyDescent="0.3">
      <c r="A356" s="588" t="s">
        <v>38</v>
      </c>
      <c r="B356" s="52"/>
      <c r="C356" s="87"/>
      <c r="D356" s="55" t="s">
        <v>39</v>
      </c>
      <c r="E356" s="56">
        <f>SUM(E325:E354)</f>
        <v>245382.95070000004</v>
      </c>
      <c r="F356" s="56">
        <f t="shared" ref="F356:M356" si="39">SUM(F325:F354)</f>
        <v>0</v>
      </c>
      <c r="G356" s="56">
        <f t="shared" si="39"/>
        <v>299291.22118421062</v>
      </c>
      <c r="H356" s="56">
        <f t="shared" si="39"/>
        <v>37411.402648026327</v>
      </c>
      <c r="I356" s="56">
        <f t="shared" si="39"/>
        <v>246.87</v>
      </c>
      <c r="J356" s="56">
        <f t="shared" si="39"/>
        <v>0</v>
      </c>
      <c r="K356" s="56">
        <f t="shared" si="39"/>
        <v>14698.029999999999</v>
      </c>
      <c r="L356" s="56">
        <f t="shared" si="39"/>
        <v>0</v>
      </c>
      <c r="M356" s="56">
        <f t="shared" si="39"/>
        <v>0</v>
      </c>
    </row>
    <row r="357" spans="1:13" ht="25.5" customHeight="1" thickBot="1" x14ac:dyDescent="0.3">
      <c r="A357" s="588"/>
      <c r="D357" s="58" t="s">
        <v>40</v>
      </c>
      <c r="E357" s="56">
        <f>E356*12</f>
        <v>2944595.4084000005</v>
      </c>
      <c r="F357" s="59"/>
      <c r="G357" s="59">
        <f>G356</f>
        <v>299291.22118421062</v>
      </c>
      <c r="H357" s="59">
        <f>H356</f>
        <v>37411.402648026327</v>
      </c>
      <c r="I357" s="59">
        <f>I356*12</f>
        <v>2962.44</v>
      </c>
      <c r="J357" s="59"/>
      <c r="K357" s="59">
        <f>K356*12</f>
        <v>176376.36</v>
      </c>
      <c r="L357" s="59"/>
      <c r="M357" s="60"/>
    </row>
    <row r="358" spans="1:13" x14ac:dyDescent="0.25">
      <c r="A358" s="61" t="s">
        <v>41</v>
      </c>
    </row>
    <row r="359" spans="1:13" x14ac:dyDescent="0.25">
      <c r="A359" s="61" t="s">
        <v>42</v>
      </c>
    </row>
    <row r="360" spans="1:13" x14ac:dyDescent="0.25">
      <c r="A360" s="61" t="s">
        <v>43</v>
      </c>
    </row>
    <row r="361" spans="1:13" x14ac:dyDescent="0.25">
      <c r="A361" s="61" t="s">
        <v>44</v>
      </c>
    </row>
    <row r="362" spans="1:13" x14ac:dyDescent="0.25">
      <c r="A362" s="61" t="s">
        <v>45</v>
      </c>
      <c r="G362" s="228"/>
      <c r="H362" s="54"/>
      <c r="I362" s="229"/>
      <c r="J362" s="228"/>
    </row>
    <row r="363" spans="1:13" x14ac:dyDescent="0.25">
      <c r="A363" s="230"/>
      <c r="B363" s="231"/>
      <c r="C363" s="232"/>
      <c r="D363" s="171"/>
      <c r="E363" s="101"/>
      <c r="F363" s="102"/>
      <c r="G363" s="102"/>
      <c r="H363" s="101"/>
      <c r="I363" s="101"/>
      <c r="J363" s="63"/>
      <c r="K363" s="63"/>
      <c r="L363" s="63"/>
      <c r="M363" s="63"/>
    </row>
    <row r="364" spans="1:13" ht="15.75" thickBot="1" x14ac:dyDescent="0.3"/>
    <row r="365" spans="1:13" x14ac:dyDescent="0.25">
      <c r="A365" s="2" t="s">
        <v>1</v>
      </c>
      <c r="B365" s="3"/>
      <c r="C365" s="4"/>
      <c r="D365" s="3"/>
      <c r="E365" s="5"/>
      <c r="F365" s="589" t="s">
        <v>2</v>
      </c>
      <c r="G365" s="589"/>
      <c r="H365" s="589"/>
      <c r="I365" s="589"/>
      <c r="J365" s="589"/>
      <c r="K365" s="589"/>
      <c r="L365" s="589"/>
      <c r="M365" s="590"/>
    </row>
    <row r="366" spans="1:13" ht="15.75" thickBot="1" x14ac:dyDescent="0.3">
      <c r="A366" s="6" t="s">
        <v>272</v>
      </c>
      <c r="B366" s="7"/>
      <c r="C366" s="7"/>
      <c r="D366" s="7"/>
      <c r="E366" s="8"/>
      <c r="F366" s="9"/>
      <c r="G366" s="9"/>
      <c r="H366" s="9"/>
      <c r="I366" s="8"/>
      <c r="J366" s="9"/>
      <c r="K366" s="8"/>
      <c r="L366" s="9"/>
      <c r="M366" s="10"/>
    </row>
    <row r="367" spans="1:13" ht="15.75" thickBot="1" x14ac:dyDescent="0.3"/>
    <row r="368" spans="1:13" ht="26.25" thickBot="1" x14ac:dyDescent="0.3">
      <c r="A368" s="11" t="s">
        <v>4</v>
      </c>
      <c r="B368" s="12" t="s">
        <v>5</v>
      </c>
      <c r="C368" s="12" t="s">
        <v>6</v>
      </c>
      <c r="D368" s="12" t="s">
        <v>7</v>
      </c>
      <c r="E368" s="13" t="s">
        <v>8</v>
      </c>
      <c r="F368" s="14" t="s">
        <v>9</v>
      </c>
      <c r="G368" s="14" t="s">
        <v>10</v>
      </c>
      <c r="H368" s="14" t="s">
        <v>11</v>
      </c>
      <c r="I368" s="13" t="s">
        <v>12</v>
      </c>
      <c r="J368" s="14" t="s">
        <v>13</v>
      </c>
      <c r="K368" s="13" t="s">
        <v>14</v>
      </c>
      <c r="L368" s="15"/>
      <c r="M368" s="16" t="s">
        <v>15</v>
      </c>
    </row>
    <row r="369" spans="1:13" ht="15.75" thickBot="1" x14ac:dyDescent="0.3">
      <c r="C369" s="17"/>
    </row>
    <row r="370" spans="1:13" ht="33.75" x14ac:dyDescent="0.25">
      <c r="A370" s="19" t="s">
        <v>273</v>
      </c>
      <c r="B370" s="20" t="s">
        <v>274</v>
      </c>
      <c r="C370" s="21" t="s">
        <v>18</v>
      </c>
      <c r="D370" s="64">
        <v>43344</v>
      </c>
      <c r="E370" s="43">
        <f>11963.31*1.07</f>
        <v>12800.7417</v>
      </c>
      <c r="F370" s="26"/>
      <c r="G370" s="26">
        <f>E370/30.4*40</f>
        <v>16843.081184210529</v>
      </c>
      <c r="H370" s="26">
        <f>E370/30.4*20*25%</f>
        <v>2105.3851480263161</v>
      </c>
      <c r="I370" s="56"/>
      <c r="J370" s="26"/>
      <c r="K370" s="65">
        <v>1163</v>
      </c>
      <c r="L370" s="26"/>
      <c r="M370" s="27"/>
    </row>
    <row r="371" spans="1:13" ht="15.75" thickBot="1" x14ac:dyDescent="0.3">
      <c r="A371" s="52"/>
      <c r="B371" s="52"/>
      <c r="C371" s="17"/>
      <c r="D371" s="84"/>
      <c r="E371" s="85"/>
      <c r="F371" s="86"/>
      <c r="G371" s="86"/>
      <c r="H371" s="86"/>
      <c r="I371" s="85"/>
      <c r="J371" s="86"/>
      <c r="K371" s="85"/>
      <c r="L371" s="86"/>
      <c r="M371" s="86"/>
    </row>
    <row r="372" spans="1:13" ht="15.75" thickBot="1" x14ac:dyDescent="0.3">
      <c r="A372" s="588" t="s">
        <v>38</v>
      </c>
      <c r="B372" s="52"/>
      <c r="C372" s="87"/>
      <c r="D372" s="55" t="s">
        <v>39</v>
      </c>
      <c r="E372" s="56">
        <f t="shared" ref="E372:M372" si="40">SUM(E370:E370)</f>
        <v>12800.7417</v>
      </c>
      <c r="F372" s="56">
        <f t="shared" si="40"/>
        <v>0</v>
      </c>
      <c r="G372" s="56">
        <f t="shared" si="40"/>
        <v>16843.081184210529</v>
      </c>
      <c r="H372" s="56">
        <f t="shared" si="40"/>
        <v>2105.3851480263161</v>
      </c>
      <c r="I372" s="56">
        <f t="shared" si="40"/>
        <v>0</v>
      </c>
      <c r="J372" s="56">
        <f t="shared" si="40"/>
        <v>0</v>
      </c>
      <c r="K372" s="56">
        <f t="shared" si="40"/>
        <v>1163</v>
      </c>
      <c r="L372" s="56">
        <f t="shared" si="40"/>
        <v>0</v>
      </c>
      <c r="M372" s="56">
        <f t="shared" si="40"/>
        <v>0</v>
      </c>
    </row>
    <row r="373" spans="1:13" ht="21" customHeight="1" thickBot="1" x14ac:dyDescent="0.3">
      <c r="A373" s="588"/>
      <c r="D373" s="58" t="s">
        <v>40</v>
      </c>
      <c r="E373" s="56">
        <f>E372*12</f>
        <v>153608.90040000001</v>
      </c>
      <c r="F373" s="59"/>
      <c r="G373" s="59">
        <f>G372</f>
        <v>16843.081184210529</v>
      </c>
      <c r="H373" s="59">
        <f>H372</f>
        <v>2105.3851480263161</v>
      </c>
      <c r="I373" s="59"/>
      <c r="J373" s="59"/>
      <c r="K373" s="59">
        <f>K372*12</f>
        <v>13956</v>
      </c>
      <c r="L373" s="59"/>
      <c r="M373" s="60"/>
    </row>
    <row r="374" spans="1:13" x14ac:dyDescent="0.25">
      <c r="A374" s="61" t="s">
        <v>41</v>
      </c>
    </row>
    <row r="375" spans="1:13" x14ac:dyDescent="0.25">
      <c r="A375" s="61" t="s">
        <v>42</v>
      </c>
    </row>
    <row r="376" spans="1:13" x14ac:dyDescent="0.25">
      <c r="A376" s="61" t="s">
        <v>43</v>
      </c>
    </row>
    <row r="377" spans="1:13" x14ac:dyDescent="0.25">
      <c r="A377" s="61" t="s">
        <v>44</v>
      </c>
    </row>
    <row r="378" spans="1:13" x14ac:dyDescent="0.25">
      <c r="A378" s="61" t="s">
        <v>45</v>
      </c>
    </row>
    <row r="379" spans="1:13" x14ac:dyDescent="0.25">
      <c r="A379" s="62"/>
      <c r="B379" s="62"/>
      <c r="C379" s="62"/>
      <c r="D379" s="62"/>
      <c r="E379" s="63"/>
      <c r="F379" s="63"/>
      <c r="G379" s="63"/>
      <c r="H379" s="63"/>
      <c r="I379" s="63"/>
      <c r="J379" s="63"/>
      <c r="K379" s="63"/>
    </row>
    <row r="380" spans="1:13" ht="15.75" thickBot="1" x14ac:dyDescent="0.3"/>
    <row r="381" spans="1:13" x14ac:dyDescent="0.25">
      <c r="A381" s="2" t="s">
        <v>1</v>
      </c>
      <c r="B381" s="3"/>
      <c r="C381" s="4"/>
      <c r="D381" s="3"/>
      <c r="E381" s="5"/>
      <c r="F381" s="589" t="s">
        <v>2</v>
      </c>
      <c r="G381" s="589"/>
      <c r="H381" s="589"/>
      <c r="I381" s="589"/>
      <c r="J381" s="589"/>
      <c r="K381" s="589"/>
      <c r="L381" s="589"/>
      <c r="M381" s="590"/>
    </row>
    <row r="382" spans="1:13" ht="15.75" thickBot="1" x14ac:dyDescent="0.3">
      <c r="A382" s="6" t="s">
        <v>275</v>
      </c>
      <c r="B382" s="7"/>
      <c r="C382" s="7"/>
      <c r="D382" s="7"/>
      <c r="E382" s="8"/>
      <c r="F382" s="9"/>
      <c r="G382" s="9"/>
      <c r="H382" s="9"/>
      <c r="I382" s="8"/>
      <c r="J382" s="9"/>
      <c r="K382" s="8"/>
      <c r="L382" s="9"/>
      <c r="M382" s="10"/>
    </row>
    <row r="383" spans="1:13" ht="15.75" thickBot="1" x14ac:dyDescent="0.3"/>
    <row r="384" spans="1:13" ht="26.25" thickBot="1" x14ac:dyDescent="0.3">
      <c r="A384" s="11" t="s">
        <v>4</v>
      </c>
      <c r="B384" s="12" t="s">
        <v>5</v>
      </c>
      <c r="C384" s="12" t="s">
        <v>6</v>
      </c>
      <c r="D384" s="12" t="s">
        <v>7</v>
      </c>
      <c r="E384" s="13" t="s">
        <v>8</v>
      </c>
      <c r="F384" s="14" t="s">
        <v>9</v>
      </c>
      <c r="G384" s="14" t="s">
        <v>10</v>
      </c>
      <c r="H384" s="14" t="s">
        <v>11</v>
      </c>
      <c r="I384" s="13" t="s">
        <v>12</v>
      </c>
      <c r="J384" s="14" t="s">
        <v>13</v>
      </c>
      <c r="K384" s="13" t="s">
        <v>14</v>
      </c>
      <c r="L384" s="15"/>
      <c r="M384" s="16" t="s">
        <v>15</v>
      </c>
    </row>
    <row r="385" spans="1:13" ht="15.75" thickBot="1" x14ac:dyDescent="0.3">
      <c r="C385" s="17"/>
    </row>
    <row r="386" spans="1:13" ht="34.5" thickBot="1" x14ac:dyDescent="0.3">
      <c r="A386" s="19" t="s">
        <v>276</v>
      </c>
      <c r="B386" s="20" t="s">
        <v>277</v>
      </c>
      <c r="C386" s="21" t="s">
        <v>18</v>
      </c>
      <c r="D386" s="64">
        <v>44440</v>
      </c>
      <c r="E386" s="155">
        <f>11963.31*1.07</f>
        <v>12800.7417</v>
      </c>
      <c r="F386" s="26"/>
      <c r="G386" s="26">
        <f>E386/30.4*40</f>
        <v>16843.081184210529</v>
      </c>
      <c r="H386" s="26">
        <f>E386/30.4*20*25%</f>
        <v>2105.3851480263161</v>
      </c>
      <c r="I386" s="56"/>
      <c r="J386" s="26"/>
      <c r="K386" s="65">
        <v>1163</v>
      </c>
      <c r="L386" s="26"/>
      <c r="M386" s="27"/>
    </row>
    <row r="387" spans="1:13" ht="23.25" thickBot="1" x14ac:dyDescent="0.3">
      <c r="A387" s="104" t="s">
        <v>278</v>
      </c>
      <c r="B387" s="105" t="s">
        <v>279</v>
      </c>
      <c r="C387" s="30" t="s">
        <v>18</v>
      </c>
      <c r="D387" s="31">
        <v>44608</v>
      </c>
      <c r="E387" s="155">
        <f>11963.31*1.07</f>
        <v>12800.7417</v>
      </c>
      <c r="F387" s="33"/>
      <c r="G387" s="26">
        <f t="shared" ref="G387:G394" si="41">E387/30.4*40</f>
        <v>16843.081184210529</v>
      </c>
      <c r="H387" s="26">
        <f t="shared" ref="H387:H394" si="42">E387/30.4*20*25%</f>
        <v>2105.3851480263161</v>
      </c>
      <c r="I387" s="34"/>
      <c r="J387" s="33"/>
      <c r="K387" s="32">
        <v>1163</v>
      </c>
      <c r="L387" s="33"/>
      <c r="M387" s="35"/>
    </row>
    <row r="388" spans="1:13" ht="34.5" thickBot="1" x14ac:dyDescent="0.3">
      <c r="A388" s="104"/>
      <c r="B388" s="105" t="s">
        <v>280</v>
      </c>
      <c r="C388" s="30" t="s">
        <v>18</v>
      </c>
      <c r="D388" s="31"/>
      <c r="E388" s="37">
        <f>8640*1.07</f>
        <v>9244.8000000000011</v>
      </c>
      <c r="F388" s="33"/>
      <c r="G388" s="26">
        <f t="shared" si="41"/>
        <v>12164.210526315792</v>
      </c>
      <c r="H388" s="26">
        <f t="shared" si="42"/>
        <v>1520.526315789474</v>
      </c>
      <c r="I388" s="38"/>
      <c r="J388" s="33"/>
      <c r="K388" s="37">
        <v>666.05</v>
      </c>
      <c r="L388" s="33"/>
      <c r="M388" s="35"/>
    </row>
    <row r="389" spans="1:13" ht="15.75" thickBot="1" x14ac:dyDescent="0.3">
      <c r="A389" s="104"/>
      <c r="B389" s="105" t="s">
        <v>281</v>
      </c>
      <c r="C389" s="30" t="s">
        <v>29</v>
      </c>
      <c r="D389" s="31">
        <v>44725</v>
      </c>
      <c r="E389" s="37">
        <f>6696.0864*1.07</f>
        <v>7164.8124480000006</v>
      </c>
      <c r="F389" s="33"/>
      <c r="G389" s="26">
        <f t="shared" si="41"/>
        <v>9427.3848000000016</v>
      </c>
      <c r="H389" s="26">
        <f t="shared" si="42"/>
        <v>1178.4231000000002</v>
      </c>
      <c r="I389" s="38"/>
      <c r="J389" s="33"/>
      <c r="K389" s="37">
        <v>201.02</v>
      </c>
      <c r="L389" s="33"/>
      <c r="M389" s="35"/>
    </row>
    <row r="390" spans="1:13" ht="23.25" thickBot="1" x14ac:dyDescent="0.3">
      <c r="A390" s="104" t="s">
        <v>282</v>
      </c>
      <c r="B390" s="105" t="s">
        <v>283</v>
      </c>
      <c r="C390" s="30" t="s">
        <v>18</v>
      </c>
      <c r="D390" s="31">
        <v>44453</v>
      </c>
      <c r="E390" s="37">
        <f>9762.04*1.07</f>
        <v>10445.382800000001</v>
      </c>
      <c r="F390" s="33"/>
      <c r="G390" s="26">
        <f t="shared" si="41"/>
        <v>13743.924736842107</v>
      </c>
      <c r="H390" s="26">
        <f t="shared" si="42"/>
        <v>1717.9905921052634</v>
      </c>
      <c r="I390" s="34"/>
      <c r="J390" s="33"/>
      <c r="K390" s="32">
        <v>666.05</v>
      </c>
      <c r="L390" s="33"/>
      <c r="M390" s="35"/>
    </row>
    <row r="391" spans="1:13" ht="23.25" thickBot="1" x14ac:dyDescent="0.3">
      <c r="A391" s="233"/>
      <c r="B391" s="105" t="s">
        <v>284</v>
      </c>
      <c r="C391" s="30" t="s">
        <v>29</v>
      </c>
      <c r="D391" s="31"/>
      <c r="E391" s="37">
        <f>5625.7632*1.07</f>
        <v>6019.566624000001</v>
      </c>
      <c r="F391" s="33"/>
      <c r="G391" s="26">
        <f t="shared" si="41"/>
        <v>7920.4824000000017</v>
      </c>
      <c r="H391" s="26">
        <f t="shared" si="42"/>
        <v>990.06030000000021</v>
      </c>
      <c r="I391" s="38">
        <v>0</v>
      </c>
      <c r="J391" s="38"/>
      <c r="K391" s="37">
        <v>43.48</v>
      </c>
      <c r="L391" s="33"/>
      <c r="M391" s="35"/>
    </row>
    <row r="392" spans="1:13" ht="23.25" thickBot="1" x14ac:dyDescent="0.3">
      <c r="A392" s="157"/>
      <c r="B392" s="158" t="s">
        <v>285</v>
      </c>
      <c r="C392" s="159" t="s">
        <v>29</v>
      </c>
      <c r="D392" s="160"/>
      <c r="E392" s="187">
        <f>5376.24*1.07</f>
        <v>5752.5767999999998</v>
      </c>
      <c r="F392" s="162"/>
      <c r="G392" s="26">
        <f t="shared" si="41"/>
        <v>7569.18</v>
      </c>
      <c r="H392" s="26">
        <f t="shared" si="42"/>
        <v>946.14750000000004</v>
      </c>
      <c r="I392" s="223">
        <v>0</v>
      </c>
      <c r="J392" s="223"/>
      <c r="K392" s="187">
        <v>20.58</v>
      </c>
      <c r="L392" s="162"/>
      <c r="M392" s="164"/>
    </row>
    <row r="393" spans="1:13" ht="23.25" thickBot="1" x14ac:dyDescent="0.3">
      <c r="A393" s="157" t="s">
        <v>286</v>
      </c>
      <c r="B393" s="158" t="s">
        <v>287</v>
      </c>
      <c r="C393" s="159" t="s">
        <v>29</v>
      </c>
      <c r="D393" s="160">
        <v>44501</v>
      </c>
      <c r="E393" s="187">
        <f>5852*1.07</f>
        <v>6261.64</v>
      </c>
      <c r="F393" s="162"/>
      <c r="G393" s="26">
        <f t="shared" si="41"/>
        <v>8239</v>
      </c>
      <c r="H393" s="26">
        <f t="shared" si="42"/>
        <v>1029.875</v>
      </c>
      <c r="I393" s="163">
        <v>85.36</v>
      </c>
      <c r="J393" s="163"/>
      <c r="K393" s="161"/>
      <c r="L393" s="162"/>
      <c r="M393" s="164"/>
    </row>
    <row r="394" spans="1:13" ht="23.25" thickBot="1" x14ac:dyDescent="0.3">
      <c r="A394" s="104" t="s">
        <v>288</v>
      </c>
      <c r="B394" s="122" t="s">
        <v>289</v>
      </c>
      <c r="C394" s="79" t="s">
        <v>29</v>
      </c>
      <c r="D394" s="80">
        <v>44459</v>
      </c>
      <c r="E394" s="37">
        <f>6306.17*1.07</f>
        <v>6747.6019000000006</v>
      </c>
      <c r="F394" s="39"/>
      <c r="G394" s="26">
        <f t="shared" si="41"/>
        <v>8878.4235526315788</v>
      </c>
      <c r="H394" s="26">
        <f t="shared" si="42"/>
        <v>1109.8029440789473</v>
      </c>
      <c r="I394" s="221">
        <v>0</v>
      </c>
      <c r="J394" s="39"/>
      <c r="K394" s="189">
        <v>22.09</v>
      </c>
      <c r="L394" s="39"/>
      <c r="M394" s="40"/>
    </row>
    <row r="395" spans="1:13" ht="15.75" thickBot="1" x14ac:dyDescent="0.3">
      <c r="A395" s="52"/>
      <c r="B395" s="52"/>
      <c r="C395" s="17"/>
      <c r="D395" s="84"/>
      <c r="E395" s="85"/>
      <c r="F395" s="86"/>
      <c r="G395" s="86"/>
      <c r="H395" s="86"/>
      <c r="I395" s="85"/>
      <c r="J395" s="86"/>
      <c r="K395" s="85"/>
      <c r="L395" s="86"/>
      <c r="M395" s="86"/>
    </row>
    <row r="396" spans="1:13" ht="15.75" thickBot="1" x14ac:dyDescent="0.3">
      <c r="A396" s="588" t="s">
        <v>38</v>
      </c>
      <c r="B396" s="52"/>
      <c r="C396" s="87"/>
      <c r="D396" s="55" t="s">
        <v>39</v>
      </c>
      <c r="E396" s="56">
        <f>SUM(E386:E394)</f>
        <v>77237.863971999992</v>
      </c>
      <c r="F396" s="56">
        <f t="shared" ref="F396:M396" si="43">SUM(F386:F394)</f>
        <v>0</v>
      </c>
      <c r="G396" s="56">
        <f t="shared" si="43"/>
        <v>101628.76838421053</v>
      </c>
      <c r="H396" s="56">
        <f t="shared" si="43"/>
        <v>12703.596048026317</v>
      </c>
      <c r="I396" s="56">
        <f t="shared" si="43"/>
        <v>85.36</v>
      </c>
      <c r="J396" s="56">
        <f t="shared" si="43"/>
        <v>0</v>
      </c>
      <c r="K396" s="56">
        <f t="shared" si="43"/>
        <v>3945.27</v>
      </c>
      <c r="L396" s="56">
        <f t="shared" si="43"/>
        <v>0</v>
      </c>
      <c r="M396" s="56">
        <f t="shared" si="43"/>
        <v>0</v>
      </c>
    </row>
    <row r="397" spans="1:13" ht="21" customHeight="1" thickBot="1" x14ac:dyDescent="0.3">
      <c r="A397" s="588"/>
      <c r="D397" s="58" t="s">
        <v>40</v>
      </c>
      <c r="E397" s="56">
        <f>E396*12</f>
        <v>926854.3676639999</v>
      </c>
      <c r="F397" s="59"/>
      <c r="G397" s="59">
        <f>G396</f>
        <v>101628.76838421053</v>
      </c>
      <c r="H397" s="59">
        <f>H396</f>
        <v>12703.596048026317</v>
      </c>
      <c r="I397" s="59">
        <f>I396*12</f>
        <v>1024.32</v>
      </c>
      <c r="J397" s="59"/>
      <c r="K397" s="59">
        <f>K396*12</f>
        <v>47343.24</v>
      </c>
      <c r="L397" s="59"/>
      <c r="M397" s="60"/>
    </row>
    <row r="398" spans="1:13" x14ac:dyDescent="0.25">
      <c r="A398" s="61" t="s">
        <v>41</v>
      </c>
    </row>
    <row r="399" spans="1:13" x14ac:dyDescent="0.25">
      <c r="A399" s="61" t="s">
        <v>42</v>
      </c>
      <c r="I399" s="234"/>
      <c r="K399" s="234"/>
    </row>
    <row r="400" spans="1:13" x14ac:dyDescent="0.25">
      <c r="A400" s="61" t="s">
        <v>43</v>
      </c>
      <c r="D400" s="235" t="s">
        <v>290</v>
      </c>
      <c r="E400" s="236">
        <f t="shared" ref="E400:K401" si="44">+E396+E372+E356+E312+E263+E239+E212+E195+E176+E155+E136+E115+E61+E42+E24</f>
        <v>1901509.4192440002</v>
      </c>
      <c r="F400" s="236">
        <f t="shared" si="44"/>
        <v>0</v>
      </c>
      <c r="G400" s="236">
        <f t="shared" si="44"/>
        <v>2477303.1162421051</v>
      </c>
      <c r="H400" s="236">
        <f t="shared" si="44"/>
        <v>280074.34410852497</v>
      </c>
      <c r="I400" s="236">
        <f t="shared" si="44"/>
        <v>1944.22</v>
      </c>
      <c r="J400" s="236">
        <f t="shared" si="44"/>
        <v>0</v>
      </c>
      <c r="K400" s="236">
        <f t="shared" si="44"/>
        <v>140868.49</v>
      </c>
    </row>
    <row r="401" spans="1:16" x14ac:dyDescent="0.25">
      <c r="A401" s="61" t="s">
        <v>44</v>
      </c>
      <c r="D401" s="235" t="s">
        <v>291</v>
      </c>
      <c r="E401" s="236">
        <f t="shared" si="44"/>
        <v>22818113.030927993</v>
      </c>
      <c r="F401" s="236">
        <f t="shared" si="44"/>
        <v>0</v>
      </c>
      <c r="G401" s="236">
        <f t="shared" si="44"/>
        <v>2477303.1162421051</v>
      </c>
      <c r="H401" s="236">
        <f t="shared" si="44"/>
        <v>280074.34410852497</v>
      </c>
      <c r="I401" s="236">
        <f t="shared" si="44"/>
        <v>12503.76</v>
      </c>
      <c r="J401" s="236">
        <f t="shared" si="44"/>
        <v>0</v>
      </c>
      <c r="K401" s="236">
        <f t="shared" si="44"/>
        <v>1690421.8800000001</v>
      </c>
      <c r="L401" s="54"/>
      <c r="M401" s="54"/>
    </row>
    <row r="402" spans="1:16" x14ac:dyDescent="0.25">
      <c r="A402" s="61" t="s">
        <v>45</v>
      </c>
      <c r="D402" s="235" t="s">
        <v>292</v>
      </c>
      <c r="E402" s="236">
        <f>+[1]PEG!E8</f>
        <v>22818113.030927997</v>
      </c>
      <c r="F402" s="236"/>
      <c r="G402" s="236">
        <f>+[1]PEG!E12</f>
        <v>2477303.1162421056</v>
      </c>
      <c r="H402" s="236">
        <f>+[1]PEG!E11</f>
        <v>280074.34410852497</v>
      </c>
      <c r="I402" s="236"/>
      <c r="J402" s="236"/>
      <c r="K402" s="236"/>
    </row>
    <row r="403" spans="1:16" x14ac:dyDescent="0.25">
      <c r="D403" s="235"/>
      <c r="E403" s="236">
        <f>+E401-E402</f>
        <v>0</v>
      </c>
      <c r="F403" s="236"/>
      <c r="G403" s="236">
        <f>+G401-G402</f>
        <v>0</v>
      </c>
      <c r="H403" s="236">
        <f>+H401-H402</f>
        <v>0</v>
      </c>
      <c r="I403" s="236"/>
      <c r="J403" s="236"/>
      <c r="K403" s="236"/>
    </row>
    <row r="404" spans="1:16" x14ac:dyDescent="0.25">
      <c r="N404" s="237"/>
      <c r="O404" s="237"/>
      <c r="P404" s="237"/>
    </row>
    <row r="405" spans="1:16" x14ac:dyDescent="0.25">
      <c r="A405" s="62"/>
      <c r="B405" s="62"/>
      <c r="C405" s="62"/>
      <c r="F405" s="63"/>
      <c r="G405" s="63"/>
      <c r="H405" s="63"/>
      <c r="I405" s="63"/>
      <c r="J405" s="63"/>
      <c r="K405" s="63"/>
    </row>
    <row r="406" spans="1:16" x14ac:dyDescent="0.25">
      <c r="A406" s="62"/>
      <c r="B406" s="62"/>
      <c r="C406" s="62"/>
      <c r="D406" s="62"/>
      <c r="E406" s="238"/>
      <c r="F406" s="238"/>
      <c r="G406" s="238"/>
      <c r="H406" s="238"/>
      <c r="I406" s="238"/>
      <c r="J406" s="238"/>
      <c r="K406" s="238"/>
    </row>
    <row r="407" spans="1:16" x14ac:dyDescent="0.25">
      <c r="A407" s="62"/>
      <c r="B407" s="62"/>
      <c r="C407" s="62"/>
      <c r="D407" s="62"/>
      <c r="E407" s="63"/>
      <c r="F407" s="63"/>
      <c r="G407" s="63"/>
      <c r="H407" s="63"/>
      <c r="I407" s="63"/>
      <c r="J407" s="63"/>
      <c r="K407" s="63"/>
    </row>
    <row r="408" spans="1:16" x14ac:dyDescent="0.25">
      <c r="A408" s="62"/>
      <c r="B408" s="62"/>
      <c r="C408" s="62"/>
      <c r="D408" s="62"/>
      <c r="E408" s="63"/>
      <c r="F408" s="63"/>
      <c r="G408" s="63"/>
      <c r="H408" s="63"/>
      <c r="I408" s="63"/>
      <c r="J408" s="63"/>
      <c r="K408" s="63"/>
    </row>
    <row r="410" spans="1:16" x14ac:dyDescent="0.25">
      <c r="D410" s="239"/>
      <c r="E410" s="240"/>
    </row>
  </sheetData>
  <mergeCells count="31">
    <mergeCell ref="F145:M145"/>
    <mergeCell ref="A1:M1"/>
    <mergeCell ref="F3:M3"/>
    <mergeCell ref="A24:A25"/>
    <mergeCell ref="F33:M33"/>
    <mergeCell ref="A42:A43"/>
    <mergeCell ref="F51:M51"/>
    <mergeCell ref="A61:A62"/>
    <mergeCell ref="F70:M70"/>
    <mergeCell ref="A115:A116"/>
    <mergeCell ref="F124:M124"/>
    <mergeCell ref="A136:A137"/>
    <mergeCell ref="F271:M271"/>
    <mergeCell ref="A155:A156"/>
    <mergeCell ref="F164:M164"/>
    <mergeCell ref="A176:A177"/>
    <mergeCell ref="F185:M185"/>
    <mergeCell ref="A195:A196"/>
    <mergeCell ref="F204:M204"/>
    <mergeCell ref="A212:A213"/>
    <mergeCell ref="F222:M222"/>
    <mergeCell ref="A239:A240"/>
    <mergeCell ref="F248:M248"/>
    <mergeCell ref="A263:A264"/>
    <mergeCell ref="A396:A397"/>
    <mergeCell ref="A312:A313"/>
    <mergeCell ref="F320:M320"/>
    <mergeCell ref="A356:A357"/>
    <mergeCell ref="F365:M365"/>
    <mergeCell ref="A372:A373"/>
    <mergeCell ref="F381:M381"/>
  </mergeCells>
  <pageMargins left="0.7" right="0.7" top="0.75" bottom="0.75" header="0.3" footer="0.3"/>
  <pageSetup scale="59" fitToHeight="0" orientation="landscape" r:id="rId1"/>
  <rowBreaks count="8" manualBreakCount="8">
    <brk id="48" max="16383" man="1"/>
    <brk id="121" max="16383" man="1"/>
    <brk id="162" max="16383" man="1"/>
    <brk id="202" max="16383" man="1"/>
    <brk id="245" max="16383" man="1"/>
    <brk id="313" max="16383" man="1"/>
    <brk id="359" max="12" man="1"/>
    <brk id="40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"/>
  <sheetViews>
    <sheetView workbookViewId="0">
      <selection activeCell="B4" sqref="B4"/>
    </sheetView>
  </sheetViews>
  <sheetFormatPr baseColWidth="10" defaultRowHeight="15" x14ac:dyDescent="0.25"/>
  <sheetData>
    <row r="3" spans="1:2" x14ac:dyDescent="0.25">
      <c r="A3" t="s">
        <v>805</v>
      </c>
      <c r="B3">
        <v>249</v>
      </c>
    </row>
    <row r="4" spans="1:2" x14ac:dyDescent="0.25">
      <c r="A4" t="s">
        <v>806</v>
      </c>
      <c r="B4">
        <v>207</v>
      </c>
    </row>
    <row r="5" spans="1:2" x14ac:dyDescent="0.25">
      <c r="A5" t="s">
        <v>807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296"/>
  <sheetViews>
    <sheetView topLeftCell="A107" workbookViewId="0">
      <selection activeCell="F120" sqref="F120"/>
    </sheetView>
  </sheetViews>
  <sheetFormatPr baseColWidth="10" defaultColWidth="11.42578125" defaultRowHeight="12.75" x14ac:dyDescent="0.2"/>
  <cols>
    <col min="1" max="1" width="10.28515625" style="62" customWidth="1"/>
    <col min="2" max="2" width="37.42578125" style="62" customWidth="1"/>
    <col min="3" max="3" width="13" style="294" customWidth="1"/>
    <col min="4" max="4" width="20.7109375" style="62" customWidth="1"/>
    <col min="5" max="5" width="22.28515625" style="62" customWidth="1"/>
    <col min="6" max="6" width="14.85546875" style="241" bestFit="1" customWidth="1"/>
    <col min="7" max="7" width="13.85546875" style="62" bestFit="1" customWidth="1"/>
    <col min="8" max="8" width="12.28515625" style="62" bestFit="1" customWidth="1"/>
    <col min="9" max="9" width="12.42578125" style="62" bestFit="1" customWidth="1"/>
    <col min="10" max="10" width="40.42578125" style="62" customWidth="1"/>
    <col min="11" max="16384" width="11.42578125" style="62"/>
  </cols>
  <sheetData>
    <row r="3" spans="1:9" ht="15.75" x14ac:dyDescent="0.25">
      <c r="A3" s="592" t="s">
        <v>293</v>
      </c>
      <c r="B3" s="592"/>
      <c r="C3" s="592"/>
      <c r="D3" s="592"/>
      <c r="E3" s="592"/>
    </row>
    <row r="4" spans="1:9" ht="13.5" thickBot="1" x14ac:dyDescent="0.25">
      <c r="A4" s="593" t="s">
        <v>294</v>
      </c>
      <c r="B4" s="593"/>
      <c r="C4" s="593"/>
      <c r="D4" s="593"/>
      <c r="E4" s="593"/>
    </row>
    <row r="5" spans="1:9" ht="13.5" customHeight="1" thickBot="1" x14ac:dyDescent="0.25">
      <c r="A5" s="594" t="s">
        <v>295</v>
      </c>
      <c r="B5" s="595"/>
      <c r="C5" s="242"/>
      <c r="D5" s="596" t="s">
        <v>296</v>
      </c>
      <c r="E5" s="597"/>
    </row>
    <row r="6" spans="1:9" x14ac:dyDescent="0.2">
      <c r="A6" s="598" t="s">
        <v>297</v>
      </c>
      <c r="B6" s="600" t="s">
        <v>5</v>
      </c>
      <c r="C6" s="602" t="s">
        <v>298</v>
      </c>
      <c r="D6" s="600" t="s">
        <v>6</v>
      </c>
      <c r="E6" s="604" t="s">
        <v>299</v>
      </c>
    </row>
    <row r="7" spans="1:9" x14ac:dyDescent="0.2">
      <c r="A7" s="599"/>
      <c r="B7" s="601"/>
      <c r="C7" s="603"/>
      <c r="D7" s="601"/>
      <c r="E7" s="605"/>
    </row>
    <row r="8" spans="1:9" ht="15" customHeight="1" x14ac:dyDescent="0.2">
      <c r="A8" s="243" t="s">
        <v>300</v>
      </c>
      <c r="B8" s="243"/>
      <c r="C8" s="243"/>
      <c r="D8" s="243"/>
      <c r="E8" s="243"/>
    </row>
    <row r="9" spans="1:9" x14ac:dyDescent="0.2">
      <c r="A9" s="145" t="s">
        <v>301</v>
      </c>
      <c r="B9" s="105" t="s">
        <v>17</v>
      </c>
      <c r="C9" s="244">
        <v>1</v>
      </c>
      <c r="D9" s="109" t="s">
        <v>302</v>
      </c>
      <c r="E9" s="245">
        <f>+[1]PP!E8</f>
        <v>51637.287240000005</v>
      </c>
    </row>
    <row r="10" spans="1:9" x14ac:dyDescent="0.2">
      <c r="A10" s="145" t="s">
        <v>303</v>
      </c>
      <c r="B10" s="42" t="s">
        <v>20</v>
      </c>
      <c r="C10" s="244">
        <v>7</v>
      </c>
      <c r="D10" s="109" t="s">
        <v>302</v>
      </c>
      <c r="E10" s="245">
        <f>+[1]PP!E9</f>
        <v>23393.882160000001</v>
      </c>
    </row>
    <row r="11" spans="1:9" x14ac:dyDescent="0.2">
      <c r="A11" s="145" t="s">
        <v>304</v>
      </c>
      <c r="B11" s="42" t="s">
        <v>28</v>
      </c>
      <c r="C11" s="244">
        <v>1</v>
      </c>
      <c r="D11" s="109" t="s">
        <v>305</v>
      </c>
      <c r="E11" s="245">
        <f>+[1]PP!E16</f>
        <v>12800.752400000001</v>
      </c>
    </row>
    <row r="12" spans="1:9" x14ac:dyDescent="0.2">
      <c r="A12" s="145" t="s">
        <v>306</v>
      </c>
      <c r="B12" s="105" t="s">
        <v>30</v>
      </c>
      <c r="C12" s="244">
        <v>1</v>
      </c>
      <c r="D12" s="109" t="s">
        <v>305</v>
      </c>
      <c r="E12" s="245">
        <f>[1]PP!E17</f>
        <v>11556.092448000001</v>
      </c>
    </row>
    <row r="13" spans="1:9" x14ac:dyDescent="0.2">
      <c r="A13" s="145" t="s">
        <v>307</v>
      </c>
      <c r="B13" s="246" t="s">
        <v>308</v>
      </c>
      <c r="C13" s="244">
        <v>1</v>
      </c>
      <c r="D13" s="109" t="s">
        <v>305</v>
      </c>
      <c r="E13" s="245">
        <f>[1]PP!E18</f>
        <v>4044.6000000000004</v>
      </c>
    </row>
    <row r="14" spans="1:9" x14ac:dyDescent="0.2">
      <c r="A14" s="247" t="s">
        <v>309</v>
      </c>
      <c r="B14" s="248" t="s">
        <v>34</v>
      </c>
      <c r="C14" s="249">
        <v>1</v>
      </c>
      <c r="D14" s="250" t="s">
        <v>305</v>
      </c>
      <c r="E14" s="251">
        <f>+[1]PP!E19</f>
        <v>12800.7631</v>
      </c>
    </row>
    <row r="15" spans="1:9" x14ac:dyDescent="0.2">
      <c r="A15" s="247" t="s">
        <v>310</v>
      </c>
      <c r="B15" s="248" t="s">
        <v>36</v>
      </c>
      <c r="C15" s="249">
        <v>2</v>
      </c>
      <c r="D15" s="250" t="s">
        <v>305</v>
      </c>
      <c r="E15" s="251">
        <f>+[1]PP!E20</f>
        <v>12800.766096000001</v>
      </c>
    </row>
    <row r="16" spans="1:9" ht="15" customHeight="1" x14ac:dyDescent="0.2">
      <c r="A16" s="252" t="s">
        <v>311</v>
      </c>
      <c r="B16" s="253"/>
      <c r="C16" s="253"/>
      <c r="D16" s="253"/>
      <c r="E16" s="254"/>
      <c r="G16" s="63"/>
      <c r="H16" s="63"/>
      <c r="I16" s="238"/>
    </row>
    <row r="17" spans="1:9" x14ac:dyDescent="0.2">
      <c r="A17" s="145" t="s">
        <v>312</v>
      </c>
      <c r="B17" s="42" t="s">
        <v>48</v>
      </c>
      <c r="C17" s="244">
        <v>1</v>
      </c>
      <c r="D17" s="109" t="s">
        <v>302</v>
      </c>
      <c r="E17" s="245">
        <f>[1]PP!E38</f>
        <v>34842.139199999998</v>
      </c>
    </row>
    <row r="18" spans="1:9" x14ac:dyDescent="0.2">
      <c r="A18" s="145" t="s">
        <v>313</v>
      </c>
      <c r="B18" s="105" t="s">
        <v>314</v>
      </c>
      <c r="C18" s="244">
        <v>1</v>
      </c>
      <c r="D18" s="109" t="s">
        <v>305</v>
      </c>
      <c r="E18" s="255">
        <f>+[1]PP!E40</f>
        <v>11440.509336000001</v>
      </c>
      <c r="G18" s="63"/>
      <c r="H18" s="63"/>
      <c r="I18" s="63"/>
    </row>
    <row r="19" spans="1:9" x14ac:dyDescent="0.2">
      <c r="A19" s="145" t="s">
        <v>315</v>
      </c>
      <c r="B19" s="105" t="s">
        <v>183</v>
      </c>
      <c r="C19" s="244">
        <v>1</v>
      </c>
      <c r="D19" s="109" t="s">
        <v>305</v>
      </c>
      <c r="E19" s="255">
        <f>+[1]PP!E39</f>
        <v>7164.8124480000006</v>
      </c>
      <c r="G19" s="63"/>
      <c r="H19" s="63"/>
      <c r="I19" s="63"/>
    </row>
    <row r="20" spans="1:9" ht="15" customHeight="1" x14ac:dyDescent="0.2">
      <c r="A20" s="252" t="s">
        <v>316</v>
      </c>
      <c r="B20" s="253"/>
      <c r="C20" s="253"/>
      <c r="D20" s="253"/>
      <c r="E20" s="254"/>
    </row>
    <row r="21" spans="1:9" x14ac:dyDescent="0.2">
      <c r="A21" s="145" t="s">
        <v>317</v>
      </c>
      <c r="B21" s="42" t="s">
        <v>55</v>
      </c>
      <c r="C21" s="244">
        <v>1</v>
      </c>
      <c r="D21" s="109" t="s">
        <v>302</v>
      </c>
      <c r="E21" s="255">
        <f>+[1]PP!E56</f>
        <v>23393.977200000001</v>
      </c>
    </row>
    <row r="22" spans="1:9" x14ac:dyDescent="0.2">
      <c r="A22" s="145" t="s">
        <v>318</v>
      </c>
      <c r="B22" s="256" t="s">
        <v>57</v>
      </c>
      <c r="C22" s="244">
        <v>1</v>
      </c>
      <c r="D22" s="109" t="s">
        <v>305</v>
      </c>
      <c r="E22" s="255">
        <f>+[1]PP!E57</f>
        <v>11440.509336000001</v>
      </c>
    </row>
    <row r="23" spans="1:9" x14ac:dyDescent="0.2">
      <c r="A23" s="145" t="s">
        <v>319</v>
      </c>
      <c r="B23" s="257" t="s">
        <v>50</v>
      </c>
      <c r="C23" s="244">
        <v>1</v>
      </c>
      <c r="D23" s="109" t="s">
        <v>305</v>
      </c>
      <c r="E23" s="255">
        <f>+[1]PP!E58</f>
        <v>7500</v>
      </c>
    </row>
    <row r="24" spans="1:9" x14ac:dyDescent="0.2">
      <c r="A24" s="145" t="s">
        <v>320</v>
      </c>
      <c r="B24" s="257" t="s">
        <v>321</v>
      </c>
      <c r="C24" s="249">
        <v>1</v>
      </c>
      <c r="D24" s="250" t="s">
        <v>305</v>
      </c>
      <c r="E24" s="258">
        <f>+[1]PP!E59</f>
        <v>11440.509336000001</v>
      </c>
    </row>
    <row r="25" spans="1:9" ht="15" customHeight="1" x14ac:dyDescent="0.2">
      <c r="A25" s="252" t="s">
        <v>322</v>
      </c>
      <c r="B25" s="253"/>
      <c r="C25" s="253"/>
      <c r="D25" s="253"/>
      <c r="E25" s="254"/>
      <c r="G25" s="63"/>
      <c r="H25" s="63"/>
      <c r="I25" s="63"/>
    </row>
    <row r="26" spans="1:9" x14ac:dyDescent="0.2">
      <c r="A26" s="145" t="s">
        <v>323</v>
      </c>
      <c r="B26" s="105" t="s">
        <v>64</v>
      </c>
      <c r="C26" s="259">
        <v>1</v>
      </c>
      <c r="D26" s="109" t="s">
        <v>302</v>
      </c>
      <c r="E26" s="245">
        <f>+[1]PP!E75</f>
        <v>12800.835432000002</v>
      </c>
    </row>
    <row r="27" spans="1:9" x14ac:dyDescent="0.2">
      <c r="A27" s="145" t="s">
        <v>324</v>
      </c>
      <c r="B27" s="105" t="s">
        <v>325</v>
      </c>
      <c r="C27" s="259">
        <v>1</v>
      </c>
      <c r="D27" s="109" t="s">
        <v>302</v>
      </c>
      <c r="E27" s="245">
        <f>+[1]PP!E76</f>
        <v>15709.8</v>
      </c>
    </row>
    <row r="28" spans="1:9" x14ac:dyDescent="0.2">
      <c r="A28" s="145" t="s">
        <v>326</v>
      </c>
      <c r="B28" s="105" t="s">
        <v>68</v>
      </c>
      <c r="C28" s="259">
        <v>1</v>
      </c>
      <c r="D28" s="109" t="s">
        <v>305</v>
      </c>
      <c r="E28" s="245">
        <f>+[1]PP!E77</f>
        <v>12800.835432000002</v>
      </c>
    </row>
    <row r="29" spans="1:9" x14ac:dyDescent="0.2">
      <c r="A29" s="145" t="s">
        <v>327</v>
      </c>
      <c r="B29" s="105" t="s">
        <v>70</v>
      </c>
      <c r="C29" s="259">
        <v>1</v>
      </c>
      <c r="D29" s="109" t="s">
        <v>305</v>
      </c>
      <c r="E29" s="245">
        <f>+[1]PP!E78</f>
        <v>5029.2405360000002</v>
      </c>
    </row>
    <row r="30" spans="1:9" x14ac:dyDescent="0.2">
      <c r="A30" s="145" t="s">
        <v>328</v>
      </c>
      <c r="B30" s="105" t="s">
        <v>329</v>
      </c>
      <c r="C30" s="259">
        <v>2</v>
      </c>
      <c r="D30" s="109" t="s">
        <v>305</v>
      </c>
      <c r="E30" s="245">
        <f>+[1]PP!E79</f>
        <v>7164.8124480000006</v>
      </c>
    </row>
    <row r="31" spans="1:9" x14ac:dyDescent="0.2">
      <c r="A31" s="145" t="s">
        <v>330</v>
      </c>
      <c r="B31" s="105" t="s">
        <v>114</v>
      </c>
      <c r="C31" s="259">
        <v>1</v>
      </c>
      <c r="D31" s="109" t="s">
        <v>305</v>
      </c>
      <c r="E31" s="245">
        <f>+[1]PP!E113</f>
        <v>7299.2832000000008</v>
      </c>
    </row>
    <row r="32" spans="1:9" x14ac:dyDescent="0.2">
      <c r="A32" s="145" t="s">
        <v>331</v>
      </c>
      <c r="B32" s="105" t="s">
        <v>332</v>
      </c>
      <c r="C32" s="259">
        <v>3</v>
      </c>
      <c r="D32" s="109" t="s">
        <v>305</v>
      </c>
      <c r="E32" s="245">
        <f>+[1]PP!E81</f>
        <v>8727.044976000001</v>
      </c>
    </row>
    <row r="33" spans="1:10" x14ac:dyDescent="0.2">
      <c r="A33" s="145" t="s">
        <v>333</v>
      </c>
      <c r="B33" s="105" t="s">
        <v>94</v>
      </c>
      <c r="C33" s="259">
        <v>2</v>
      </c>
      <c r="D33" s="109" t="s">
        <v>305</v>
      </c>
      <c r="E33" s="245">
        <f>[1]PP!E97</f>
        <v>8029.205100000001</v>
      </c>
    </row>
    <row r="34" spans="1:10" x14ac:dyDescent="0.2">
      <c r="A34" s="145" t="s">
        <v>334</v>
      </c>
      <c r="B34" s="105" t="s">
        <v>79</v>
      </c>
      <c r="C34" s="259">
        <v>2</v>
      </c>
      <c r="D34" s="109" t="s">
        <v>305</v>
      </c>
      <c r="E34" s="245">
        <f>+[1]PP!E85</f>
        <v>4682.5143120000002</v>
      </c>
    </row>
    <row r="35" spans="1:10" x14ac:dyDescent="0.2">
      <c r="A35" s="145" t="s">
        <v>335</v>
      </c>
      <c r="B35" s="105" t="s">
        <v>81</v>
      </c>
      <c r="C35" s="259">
        <v>1</v>
      </c>
      <c r="D35" s="109" t="s">
        <v>305</v>
      </c>
      <c r="E35" s="245">
        <f>+[1]PP!E87</f>
        <v>9229.1779999999999</v>
      </c>
    </row>
    <row r="36" spans="1:10" x14ac:dyDescent="0.2">
      <c r="A36" s="145" t="s">
        <v>336</v>
      </c>
      <c r="B36" s="105" t="s">
        <v>337</v>
      </c>
      <c r="C36" s="259">
        <v>15</v>
      </c>
      <c r="D36" s="109" t="s">
        <v>305</v>
      </c>
      <c r="E36" s="245">
        <f>+[1]PP!E89</f>
        <v>8749.0476000000017</v>
      </c>
    </row>
    <row r="37" spans="1:10" x14ac:dyDescent="0.2">
      <c r="A37" s="145" t="s">
        <v>338</v>
      </c>
      <c r="B37" s="105" t="s">
        <v>111</v>
      </c>
      <c r="C37" s="259">
        <v>5</v>
      </c>
      <c r="D37" s="109" t="s">
        <v>305</v>
      </c>
      <c r="E37" s="245">
        <f>+[1]PP!E108</f>
        <v>6747.6126000000004</v>
      </c>
    </row>
    <row r="38" spans="1:10" x14ac:dyDescent="0.2">
      <c r="A38" s="145" t="s">
        <v>339</v>
      </c>
      <c r="B38" s="105" t="s">
        <v>105</v>
      </c>
      <c r="C38" s="259">
        <v>1</v>
      </c>
      <c r="D38" s="109" t="s">
        <v>305</v>
      </c>
      <c r="E38" s="245">
        <f>+[1]PP!E107</f>
        <v>8673.7199999999993</v>
      </c>
    </row>
    <row r="39" spans="1:10" x14ac:dyDescent="0.2">
      <c r="A39" s="145" t="s">
        <v>340</v>
      </c>
      <c r="B39" s="105" t="s">
        <v>341</v>
      </c>
      <c r="C39" s="259">
        <v>1</v>
      </c>
      <c r="D39" s="109" t="s">
        <v>305</v>
      </c>
      <c r="E39" s="245">
        <f>+[1]PP!E88</f>
        <v>6933.6462240000001</v>
      </c>
    </row>
    <row r="40" spans="1:10" ht="15" customHeight="1" x14ac:dyDescent="0.2">
      <c r="A40" s="252" t="s">
        <v>342</v>
      </c>
      <c r="B40" s="253"/>
      <c r="C40" s="253"/>
      <c r="D40" s="253"/>
      <c r="E40" s="254"/>
      <c r="G40" s="63"/>
      <c r="H40" s="63"/>
      <c r="I40" s="238"/>
      <c r="J40" s="260"/>
    </row>
    <row r="41" spans="1:10" x14ac:dyDescent="0.2">
      <c r="A41" s="145" t="s">
        <v>343</v>
      </c>
      <c r="B41" s="105" t="s">
        <v>344</v>
      </c>
      <c r="C41" s="259">
        <v>1</v>
      </c>
      <c r="D41" s="109" t="s">
        <v>302</v>
      </c>
      <c r="E41" s="245">
        <f>+[1]PP!E129</f>
        <v>28008.050400000004</v>
      </c>
      <c r="J41" s="260"/>
    </row>
    <row r="42" spans="1:10" x14ac:dyDescent="0.2">
      <c r="A42" s="145" t="s">
        <v>345</v>
      </c>
      <c r="B42" s="105" t="s">
        <v>119</v>
      </c>
      <c r="C42" s="259">
        <v>1</v>
      </c>
      <c r="D42" s="109" t="s">
        <v>305</v>
      </c>
      <c r="E42" s="245">
        <f>+[1]PP!E130</f>
        <v>11440.162656</v>
      </c>
      <c r="J42" s="261"/>
    </row>
    <row r="43" spans="1:10" x14ac:dyDescent="0.2">
      <c r="A43" s="145" t="s">
        <v>346</v>
      </c>
      <c r="B43" s="105" t="s">
        <v>347</v>
      </c>
      <c r="C43" s="259">
        <v>1</v>
      </c>
      <c r="D43" s="109" t="s">
        <v>305</v>
      </c>
      <c r="E43" s="245">
        <f>+[1]PP!E131</f>
        <v>12800.766096000001</v>
      </c>
      <c r="J43" s="262"/>
    </row>
    <row r="44" spans="1:10" x14ac:dyDescent="0.2">
      <c r="A44" s="145" t="s">
        <v>348</v>
      </c>
      <c r="B44" s="105" t="s">
        <v>349</v>
      </c>
      <c r="C44" s="259">
        <v>2</v>
      </c>
      <c r="D44" s="109" t="s">
        <v>305</v>
      </c>
      <c r="E44" s="245">
        <f>+[1]PP!E132</f>
        <v>8727.068088</v>
      </c>
      <c r="J44" s="169"/>
    </row>
    <row r="45" spans="1:10" x14ac:dyDescent="0.2">
      <c r="A45" s="145" t="s">
        <v>350</v>
      </c>
      <c r="B45" s="246" t="s">
        <v>50</v>
      </c>
      <c r="C45" s="259">
        <v>1</v>
      </c>
      <c r="D45" s="109" t="s">
        <v>305</v>
      </c>
      <c r="E45" s="245">
        <f>+[1]PP!E133</f>
        <v>8727.0595279999998</v>
      </c>
      <c r="J45" s="169"/>
    </row>
    <row r="46" spans="1:10" x14ac:dyDescent="0.2">
      <c r="A46" s="145"/>
      <c r="B46" s="105"/>
      <c r="C46" s="259"/>
      <c r="D46" s="109"/>
      <c r="E46" s="245"/>
      <c r="G46" s="63"/>
      <c r="H46" s="63"/>
      <c r="I46" s="63"/>
      <c r="J46" s="169"/>
    </row>
    <row r="47" spans="1:10" ht="15" customHeight="1" x14ac:dyDescent="0.2">
      <c r="A47" s="252" t="s">
        <v>351</v>
      </c>
      <c r="B47" s="253"/>
      <c r="C47" s="253"/>
      <c r="D47" s="253"/>
      <c r="E47" s="254"/>
      <c r="J47" s="263"/>
    </row>
    <row r="48" spans="1:10" ht="22.5" x14ac:dyDescent="0.2">
      <c r="A48" s="145" t="s">
        <v>352</v>
      </c>
      <c r="B48" s="105" t="s">
        <v>353</v>
      </c>
      <c r="C48" s="244">
        <v>1</v>
      </c>
      <c r="D48" s="109" t="s">
        <v>302</v>
      </c>
      <c r="E48" s="245">
        <f>+[1]PP!E150</f>
        <v>16879.900000000001</v>
      </c>
      <c r="J48" s="169"/>
    </row>
    <row r="49" spans="1:10" x14ac:dyDescent="0.2">
      <c r="A49" s="145" t="s">
        <v>354</v>
      </c>
      <c r="B49" s="42" t="s">
        <v>355</v>
      </c>
      <c r="C49" s="244">
        <v>1</v>
      </c>
      <c r="D49" s="109" t="s">
        <v>305</v>
      </c>
      <c r="E49" s="245">
        <f>+[1]PP!E151</f>
        <v>4970.09</v>
      </c>
      <c r="J49" s="169"/>
    </row>
    <row r="50" spans="1:10" x14ac:dyDescent="0.2">
      <c r="A50" s="145" t="s">
        <v>356</v>
      </c>
      <c r="B50" s="42" t="s">
        <v>357</v>
      </c>
      <c r="C50" s="244">
        <v>1</v>
      </c>
      <c r="D50" s="109" t="s">
        <v>305</v>
      </c>
      <c r="E50" s="245">
        <f>+[1]PP!E152</f>
        <v>7430.3924400000005</v>
      </c>
      <c r="G50" s="63"/>
      <c r="H50" s="63"/>
      <c r="I50" s="63"/>
      <c r="J50" s="169"/>
    </row>
    <row r="51" spans="1:10" ht="15" customHeight="1" x14ac:dyDescent="0.2">
      <c r="A51" s="252" t="s">
        <v>358</v>
      </c>
      <c r="B51" s="253"/>
      <c r="C51" s="253"/>
      <c r="D51" s="253"/>
      <c r="E51" s="254"/>
      <c r="J51" s="169"/>
    </row>
    <row r="52" spans="1:10" x14ac:dyDescent="0.2">
      <c r="A52" s="145" t="s">
        <v>359</v>
      </c>
      <c r="B52" s="105" t="s">
        <v>135</v>
      </c>
      <c r="C52" s="244">
        <v>1</v>
      </c>
      <c r="D52" s="109" t="s">
        <v>302</v>
      </c>
      <c r="E52" s="245">
        <f>+[1]PP!E169</f>
        <v>21672.191736000001</v>
      </c>
      <c r="J52" s="263"/>
    </row>
    <row r="53" spans="1:10" x14ac:dyDescent="0.2">
      <c r="A53" s="145" t="s">
        <v>360</v>
      </c>
      <c r="B53" s="246" t="s">
        <v>137</v>
      </c>
      <c r="C53" s="264">
        <v>1</v>
      </c>
      <c r="D53" s="109" t="s">
        <v>305</v>
      </c>
      <c r="E53" s="245">
        <f>+[1]PP!E170</f>
        <v>7164.8124480000006</v>
      </c>
      <c r="J53" s="265"/>
    </row>
    <row r="54" spans="1:10" x14ac:dyDescent="0.2">
      <c r="A54" s="145" t="s">
        <v>361</v>
      </c>
      <c r="B54" s="246" t="s">
        <v>362</v>
      </c>
      <c r="C54" s="264">
        <v>1</v>
      </c>
      <c r="D54" s="109" t="s">
        <v>305</v>
      </c>
      <c r="E54" s="245">
        <f>+[1]PP!E172</f>
        <v>7857.9413279999999</v>
      </c>
      <c r="J54" s="265"/>
    </row>
    <row r="55" spans="1:10" x14ac:dyDescent="0.2">
      <c r="A55" s="145" t="s">
        <v>363</v>
      </c>
      <c r="B55" s="42" t="s">
        <v>138</v>
      </c>
      <c r="C55" s="244">
        <v>1</v>
      </c>
      <c r="D55" s="109" t="s">
        <v>305</v>
      </c>
      <c r="E55" s="245">
        <f>+[1]PP!E171</f>
        <v>7424.082864</v>
      </c>
      <c r="J55" s="265"/>
    </row>
    <row r="56" spans="1:10" ht="22.5" x14ac:dyDescent="0.2">
      <c r="A56" s="145" t="s">
        <v>364</v>
      </c>
      <c r="B56" s="105" t="s">
        <v>365</v>
      </c>
      <c r="C56" s="244">
        <v>1</v>
      </c>
      <c r="D56" s="109" t="s">
        <v>302</v>
      </c>
      <c r="E56" s="245">
        <f>+[1]PP!E174</f>
        <v>12800.835432000002</v>
      </c>
      <c r="J56" s="265"/>
    </row>
    <row r="57" spans="1:10" ht="15" customHeight="1" x14ac:dyDescent="0.2">
      <c r="A57" s="252" t="s">
        <v>366</v>
      </c>
      <c r="B57" s="253"/>
      <c r="C57" s="253"/>
      <c r="D57" s="253"/>
      <c r="E57" s="254"/>
      <c r="G57" s="63"/>
      <c r="H57" s="63"/>
      <c r="I57" s="63"/>
      <c r="J57" s="265"/>
    </row>
    <row r="58" spans="1:10" x14ac:dyDescent="0.2">
      <c r="A58" s="145" t="s">
        <v>367</v>
      </c>
      <c r="B58" s="105" t="s">
        <v>368</v>
      </c>
      <c r="C58" s="244">
        <v>1</v>
      </c>
      <c r="D58" s="109" t="s">
        <v>302</v>
      </c>
      <c r="E58" s="245">
        <f>+[1]PP!E190</f>
        <v>12800.835432000002</v>
      </c>
      <c r="J58" s="265"/>
    </row>
    <row r="59" spans="1:10" x14ac:dyDescent="0.2">
      <c r="A59" s="145" t="s">
        <v>369</v>
      </c>
      <c r="B59" s="246" t="s">
        <v>370</v>
      </c>
      <c r="C59" s="244">
        <v>1</v>
      </c>
      <c r="D59" s="109" t="s">
        <v>305</v>
      </c>
      <c r="E59" s="245">
        <f>+[1]PP!E191</f>
        <v>8727.044976000001</v>
      </c>
      <c r="J59" s="265"/>
    </row>
    <row r="60" spans="1:10" x14ac:dyDescent="0.2">
      <c r="A60" s="145" t="s">
        <v>371</v>
      </c>
      <c r="B60" s="248" t="s">
        <v>50</v>
      </c>
      <c r="C60" s="249">
        <v>1</v>
      </c>
      <c r="D60" s="250" t="s">
        <v>305</v>
      </c>
      <c r="E60" s="251">
        <f>+[1]PP!E193</f>
        <v>8727.0483999999997</v>
      </c>
      <c r="J60" s="265"/>
    </row>
    <row r="61" spans="1:10" ht="15" customHeight="1" x14ac:dyDescent="0.2">
      <c r="A61" s="252" t="s">
        <v>372</v>
      </c>
      <c r="B61" s="253"/>
      <c r="C61" s="253"/>
      <c r="D61" s="253"/>
      <c r="E61" s="254"/>
      <c r="G61" s="63"/>
      <c r="H61" s="63"/>
      <c r="I61" s="63"/>
      <c r="J61" s="265"/>
    </row>
    <row r="62" spans="1:10" x14ac:dyDescent="0.2">
      <c r="A62" s="145" t="s">
        <v>373</v>
      </c>
      <c r="B62" s="42" t="s">
        <v>150</v>
      </c>
      <c r="C62" s="244">
        <v>1</v>
      </c>
      <c r="D62" s="109" t="s">
        <v>302</v>
      </c>
      <c r="E62" s="245">
        <f>+[1]PP!E209</f>
        <v>12800.835432000002</v>
      </c>
      <c r="J62" s="265"/>
    </row>
    <row r="63" spans="1:10" x14ac:dyDescent="0.2">
      <c r="A63" s="145" t="s">
        <v>374</v>
      </c>
      <c r="B63" s="266" t="s">
        <v>152</v>
      </c>
      <c r="C63" s="244">
        <v>1</v>
      </c>
      <c r="D63" s="250" t="s">
        <v>305</v>
      </c>
      <c r="E63" s="245">
        <f>+[1]PP!E210</f>
        <v>11440.097600000001</v>
      </c>
      <c r="J63" s="265"/>
    </row>
    <row r="64" spans="1:10" ht="15" customHeight="1" x14ac:dyDescent="0.2">
      <c r="A64" s="252" t="s">
        <v>375</v>
      </c>
      <c r="B64" s="253"/>
      <c r="C64" s="253"/>
      <c r="D64" s="253"/>
      <c r="E64" s="254"/>
      <c r="G64" s="63"/>
      <c r="H64" s="63"/>
      <c r="I64" s="63"/>
      <c r="J64" s="265"/>
    </row>
    <row r="65" spans="1:10" x14ac:dyDescent="0.2">
      <c r="A65" s="145" t="s">
        <v>376</v>
      </c>
      <c r="B65" s="42" t="s">
        <v>155</v>
      </c>
      <c r="C65" s="244">
        <v>1</v>
      </c>
      <c r="D65" s="109" t="s">
        <v>302</v>
      </c>
      <c r="E65" s="245">
        <f>+[1]PP!E227</f>
        <v>18252.759999999998</v>
      </c>
      <c r="J65" s="265"/>
    </row>
    <row r="66" spans="1:10" ht="22.5" x14ac:dyDescent="0.2">
      <c r="A66" s="145" t="s">
        <v>377</v>
      </c>
      <c r="B66" s="105" t="s">
        <v>378</v>
      </c>
      <c r="C66" s="259">
        <v>1</v>
      </c>
      <c r="D66" s="109" t="s">
        <v>302</v>
      </c>
      <c r="E66" s="245">
        <f>+[1]PP!E230</f>
        <v>18252.759999999998</v>
      </c>
      <c r="J66" s="261"/>
    </row>
    <row r="67" spans="1:10" x14ac:dyDescent="0.2">
      <c r="A67" s="145" t="s">
        <v>379</v>
      </c>
      <c r="B67" s="105" t="s">
        <v>380</v>
      </c>
      <c r="C67" s="259">
        <v>1</v>
      </c>
      <c r="D67" s="109" t="s">
        <v>305</v>
      </c>
      <c r="E67" s="245">
        <f>+[1]PP!E232</f>
        <v>8726.9307000000008</v>
      </c>
    </row>
    <row r="68" spans="1:10" x14ac:dyDescent="0.2">
      <c r="A68" s="145" t="s">
        <v>381</v>
      </c>
      <c r="B68" s="105" t="s">
        <v>163</v>
      </c>
      <c r="C68" s="259">
        <v>2</v>
      </c>
      <c r="D68" s="109" t="s">
        <v>305</v>
      </c>
      <c r="E68" s="245">
        <f>+[1]PP!E231</f>
        <v>9244.7785999999996</v>
      </c>
    </row>
    <row r="69" spans="1:10" x14ac:dyDescent="0.2">
      <c r="A69" s="145" t="s">
        <v>382</v>
      </c>
      <c r="B69" s="246" t="s">
        <v>159</v>
      </c>
      <c r="C69" s="267">
        <v>1</v>
      </c>
      <c r="D69" s="268" t="s">
        <v>305</v>
      </c>
      <c r="E69" s="269">
        <f>+[1]PP!E229</f>
        <v>8667.0856000000003</v>
      </c>
    </row>
    <row r="70" spans="1:10" x14ac:dyDescent="0.2">
      <c r="A70" s="145" t="s">
        <v>383</v>
      </c>
      <c r="B70" s="246" t="s">
        <v>384</v>
      </c>
      <c r="C70" s="267">
        <v>1</v>
      </c>
      <c r="D70" s="268" t="s">
        <v>305</v>
      </c>
      <c r="E70" s="269">
        <f>+[1]PP!E228</f>
        <v>8667.0856000000003</v>
      </c>
    </row>
    <row r="71" spans="1:10" ht="22.5" x14ac:dyDescent="0.2">
      <c r="A71" s="145" t="s">
        <v>385</v>
      </c>
      <c r="B71" s="246" t="s">
        <v>386</v>
      </c>
      <c r="C71" s="267">
        <v>3</v>
      </c>
      <c r="D71" s="268" t="s">
        <v>305</v>
      </c>
      <c r="E71" s="269">
        <f>+[1]PP!E235</f>
        <v>7503.93</v>
      </c>
    </row>
    <row r="72" spans="1:10" x14ac:dyDescent="0.2">
      <c r="A72" s="145" t="s">
        <v>387</v>
      </c>
      <c r="B72" s="246" t="s">
        <v>79</v>
      </c>
      <c r="C72" s="267">
        <v>1</v>
      </c>
      <c r="D72" s="268" t="s">
        <v>305</v>
      </c>
      <c r="E72" s="269">
        <f>[1]PP!E236</f>
        <v>6032.6386000000002</v>
      </c>
    </row>
    <row r="73" spans="1:10" ht="15" customHeight="1" x14ac:dyDescent="0.2">
      <c r="A73" s="252" t="s">
        <v>388</v>
      </c>
      <c r="B73" s="253"/>
      <c r="C73" s="253"/>
      <c r="D73" s="253"/>
      <c r="E73" s="254"/>
      <c r="G73" s="63"/>
      <c r="H73" s="63"/>
      <c r="I73" s="63"/>
    </row>
    <row r="74" spans="1:10" x14ac:dyDescent="0.2">
      <c r="A74" s="145" t="s">
        <v>389</v>
      </c>
      <c r="B74" s="42" t="s">
        <v>173</v>
      </c>
      <c r="C74" s="259">
        <v>1</v>
      </c>
      <c r="D74" s="109" t="s">
        <v>302</v>
      </c>
      <c r="E74" s="245">
        <f>+[1]PP!E252</f>
        <v>18252.759999999998</v>
      </c>
    </row>
    <row r="75" spans="1:10" x14ac:dyDescent="0.2">
      <c r="A75" s="145" t="s">
        <v>390</v>
      </c>
      <c r="B75" s="105" t="s">
        <v>391</v>
      </c>
      <c r="C75" s="259">
        <v>1</v>
      </c>
      <c r="D75" s="109" t="s">
        <v>305</v>
      </c>
      <c r="E75" s="245">
        <f>+[1]PP!E254</f>
        <v>5596.4423999999999</v>
      </c>
    </row>
    <row r="76" spans="1:10" x14ac:dyDescent="0.2">
      <c r="A76" s="145" t="s">
        <v>392</v>
      </c>
      <c r="B76" s="270" t="s">
        <v>393</v>
      </c>
      <c r="C76" s="259">
        <v>1</v>
      </c>
      <c r="D76" s="109" t="s">
        <v>305</v>
      </c>
      <c r="E76" s="251">
        <f>+[1]PP!E253</f>
        <v>10323.84</v>
      </c>
    </row>
    <row r="77" spans="1:10" x14ac:dyDescent="0.2">
      <c r="A77" s="145" t="s">
        <v>394</v>
      </c>
      <c r="B77" s="270" t="s">
        <v>370</v>
      </c>
      <c r="C77" s="259">
        <v>1</v>
      </c>
      <c r="D77" s="109" t="s">
        <v>305</v>
      </c>
      <c r="E77" s="251">
        <f>+[1]PP!E255</f>
        <v>6747.6019000000006</v>
      </c>
    </row>
    <row r="78" spans="1:10" x14ac:dyDescent="0.2">
      <c r="A78" s="145" t="s">
        <v>395</v>
      </c>
      <c r="B78" s="270" t="s">
        <v>180</v>
      </c>
      <c r="C78" s="259">
        <v>1</v>
      </c>
      <c r="D78" s="109" t="s">
        <v>305</v>
      </c>
      <c r="E78" s="251">
        <f>+[1]PP!E256</f>
        <v>7511.3572000000004</v>
      </c>
    </row>
    <row r="79" spans="1:10" x14ac:dyDescent="0.2">
      <c r="A79" s="145" t="s">
        <v>396</v>
      </c>
      <c r="B79" s="270" t="s">
        <v>397</v>
      </c>
      <c r="C79" s="259">
        <v>1</v>
      </c>
      <c r="D79" s="109" t="s">
        <v>305</v>
      </c>
      <c r="E79" s="251">
        <f>+[1]PP!E257</f>
        <v>6489.0043000000005</v>
      </c>
    </row>
    <row r="80" spans="1:10" x14ac:dyDescent="0.2">
      <c r="A80" s="145" t="s">
        <v>398</v>
      </c>
      <c r="B80" s="270" t="s">
        <v>399</v>
      </c>
      <c r="C80" s="259">
        <v>1</v>
      </c>
      <c r="D80" s="109" t="s">
        <v>305</v>
      </c>
      <c r="E80" s="251">
        <f>+[1]PP!E258</f>
        <v>4682.4912000000004</v>
      </c>
    </row>
    <row r="81" spans="1:9" ht="15" customHeight="1" x14ac:dyDescent="0.2">
      <c r="A81" s="252" t="s">
        <v>400</v>
      </c>
      <c r="B81" s="253"/>
      <c r="C81" s="253"/>
      <c r="D81" s="253"/>
      <c r="E81" s="254"/>
      <c r="G81" s="63"/>
      <c r="H81" s="63"/>
      <c r="I81" s="63"/>
    </row>
    <row r="82" spans="1:9" x14ac:dyDescent="0.2">
      <c r="A82" s="145" t="s">
        <v>401</v>
      </c>
      <c r="B82" s="271" t="s">
        <v>402</v>
      </c>
      <c r="C82" s="259">
        <v>1</v>
      </c>
      <c r="D82" s="109" t="s">
        <v>302</v>
      </c>
      <c r="E82" s="245">
        <f>+[1]PP!E324</f>
        <v>12800.7417</v>
      </c>
    </row>
    <row r="83" spans="1:9" x14ac:dyDescent="0.2">
      <c r="A83" s="145" t="s">
        <v>403</v>
      </c>
      <c r="B83" s="271" t="s">
        <v>234</v>
      </c>
      <c r="C83" s="259">
        <v>1</v>
      </c>
      <c r="D83" s="109" t="s">
        <v>302</v>
      </c>
      <c r="E83" s="245">
        <f>+[1]PP!E327</f>
        <v>12800.7417</v>
      </c>
    </row>
    <row r="84" spans="1:9" x14ac:dyDescent="0.2">
      <c r="A84" s="145" t="s">
        <v>404</v>
      </c>
      <c r="B84" s="271" t="s">
        <v>229</v>
      </c>
      <c r="C84" s="259">
        <v>1</v>
      </c>
      <c r="D84" s="109" t="s">
        <v>302</v>
      </c>
      <c r="E84" s="245">
        <f>+[1]PP!E325</f>
        <v>12166.7667</v>
      </c>
    </row>
    <row r="85" spans="1:9" x14ac:dyDescent="0.2">
      <c r="A85" s="145" t="s">
        <v>405</v>
      </c>
      <c r="B85" s="271" t="s">
        <v>406</v>
      </c>
      <c r="C85" s="259">
        <v>1</v>
      </c>
      <c r="D85" s="109" t="s">
        <v>302</v>
      </c>
      <c r="E85" s="245">
        <f>+[1]PP!E326</f>
        <v>9289.9968000000008</v>
      </c>
    </row>
    <row r="86" spans="1:9" x14ac:dyDescent="0.2">
      <c r="A86" s="145" t="s">
        <v>407</v>
      </c>
      <c r="B86" s="271" t="s">
        <v>236</v>
      </c>
      <c r="C86" s="259">
        <v>1</v>
      </c>
      <c r="D86" s="109" t="s">
        <v>305</v>
      </c>
      <c r="E86" s="245">
        <f>+[1]PP!E328</f>
        <v>12166.7667</v>
      </c>
    </row>
    <row r="87" spans="1:9" x14ac:dyDescent="0.2">
      <c r="A87" s="145" t="s">
        <v>408</v>
      </c>
      <c r="B87" s="271" t="s">
        <v>410</v>
      </c>
      <c r="C87" s="259">
        <v>1</v>
      </c>
      <c r="D87" s="109" t="s">
        <v>305</v>
      </c>
      <c r="E87" s="245">
        <f>+[1]PP!E329</f>
        <v>8404.08</v>
      </c>
    </row>
    <row r="88" spans="1:9" x14ac:dyDescent="0.2">
      <c r="A88" s="145" t="s">
        <v>409</v>
      </c>
      <c r="B88" s="271" t="s">
        <v>243</v>
      </c>
      <c r="C88" s="259">
        <v>3</v>
      </c>
      <c r="D88" s="109" t="s">
        <v>305</v>
      </c>
      <c r="E88" s="245">
        <f>+[1]PP!E333</f>
        <v>6747.6019000000006</v>
      </c>
    </row>
    <row r="89" spans="1:9" x14ac:dyDescent="0.2">
      <c r="A89" s="145" t="s">
        <v>411</v>
      </c>
      <c r="B89" s="271" t="s">
        <v>413</v>
      </c>
      <c r="C89" s="259">
        <v>1</v>
      </c>
      <c r="D89" s="109" t="s">
        <v>305</v>
      </c>
      <c r="E89" s="245">
        <f>+[1]PP!E331</f>
        <v>10023.503200000001</v>
      </c>
    </row>
    <row r="90" spans="1:9" x14ac:dyDescent="0.2">
      <c r="A90" s="145" t="s">
        <v>412</v>
      </c>
      <c r="B90" s="272" t="s">
        <v>79</v>
      </c>
      <c r="C90" s="259">
        <v>1</v>
      </c>
      <c r="D90" s="109" t="s">
        <v>305</v>
      </c>
      <c r="E90" s="245">
        <f>+[1]PP!E332</f>
        <v>7224.7898000000005</v>
      </c>
    </row>
    <row r="91" spans="1:9" x14ac:dyDescent="0.2">
      <c r="A91" s="145" t="s">
        <v>414</v>
      </c>
      <c r="B91" s="272" t="s">
        <v>251</v>
      </c>
      <c r="C91" s="259">
        <v>1</v>
      </c>
      <c r="D91" s="109" t="s">
        <v>305</v>
      </c>
      <c r="E91" s="245">
        <f>[1]PP!E339</f>
        <v>11903.6216</v>
      </c>
    </row>
    <row r="92" spans="1:9" x14ac:dyDescent="0.2">
      <c r="A92" s="145" t="s">
        <v>415</v>
      </c>
      <c r="B92" s="272" t="s">
        <v>249</v>
      </c>
      <c r="C92" s="259">
        <v>2</v>
      </c>
      <c r="D92" s="109" t="s">
        <v>305</v>
      </c>
      <c r="E92" s="245">
        <f>+[1]PP!E340</f>
        <v>13169.281800000001</v>
      </c>
    </row>
    <row r="93" spans="1:9" x14ac:dyDescent="0.2">
      <c r="A93" s="145" t="s">
        <v>416</v>
      </c>
      <c r="B93" s="272" t="s">
        <v>254</v>
      </c>
      <c r="C93" s="259">
        <v>2</v>
      </c>
      <c r="D93" s="109" t="s">
        <v>305</v>
      </c>
      <c r="E93" s="245">
        <f>+[1]PP!E341</f>
        <v>8750.0320000000011</v>
      </c>
    </row>
    <row r="94" spans="1:9" x14ac:dyDescent="0.2">
      <c r="A94" s="145" t="s">
        <v>417</v>
      </c>
      <c r="B94" s="272" t="s">
        <v>256</v>
      </c>
      <c r="C94" s="259">
        <v>1</v>
      </c>
      <c r="D94" s="109" t="s">
        <v>302</v>
      </c>
      <c r="E94" s="245">
        <f>+[1]PP!E342</f>
        <v>18432.43</v>
      </c>
    </row>
    <row r="95" spans="1:9" x14ac:dyDescent="0.2">
      <c r="A95" s="145" t="s">
        <v>418</v>
      </c>
      <c r="B95" s="272" t="s">
        <v>258</v>
      </c>
      <c r="C95" s="259">
        <v>1</v>
      </c>
      <c r="D95" s="109" t="s">
        <v>305</v>
      </c>
      <c r="E95" s="245">
        <f>+[1]PP!E343</f>
        <v>8666.7539000000015</v>
      </c>
    </row>
    <row r="96" spans="1:9" x14ac:dyDescent="0.2">
      <c r="A96" s="145" t="s">
        <v>419</v>
      </c>
      <c r="B96" s="272" t="s">
        <v>421</v>
      </c>
      <c r="C96" s="259">
        <v>1</v>
      </c>
      <c r="D96" s="109" t="s">
        <v>305</v>
      </c>
      <c r="E96" s="245">
        <f>+[1]PP!E344</f>
        <v>9949.6625000000004</v>
      </c>
    </row>
    <row r="97" spans="1:9" x14ac:dyDescent="0.2">
      <c r="A97" s="145" t="s">
        <v>420</v>
      </c>
      <c r="B97" s="271" t="s">
        <v>262</v>
      </c>
      <c r="C97" s="259">
        <v>1</v>
      </c>
      <c r="D97" s="109" t="s">
        <v>305</v>
      </c>
      <c r="E97" s="245">
        <f>+[1]PP!E345</f>
        <v>6747.6019000000006</v>
      </c>
    </row>
    <row r="98" spans="1:9" x14ac:dyDescent="0.2">
      <c r="A98" s="145" t="s">
        <v>422</v>
      </c>
      <c r="B98" s="271" t="s">
        <v>264</v>
      </c>
      <c r="C98" s="259">
        <v>1</v>
      </c>
      <c r="D98" s="109" t="s">
        <v>302</v>
      </c>
      <c r="E98" s="245">
        <f>+[1]PP!E347</f>
        <v>12800.7417</v>
      </c>
    </row>
    <row r="99" spans="1:9" x14ac:dyDescent="0.2">
      <c r="A99" s="145" t="s">
        <v>423</v>
      </c>
      <c r="B99" s="271" t="s">
        <v>425</v>
      </c>
      <c r="C99" s="259">
        <v>1</v>
      </c>
      <c r="D99" s="109" t="s">
        <v>305</v>
      </c>
      <c r="E99" s="245">
        <f>+[1]PP!E349</f>
        <v>10001.375600000001</v>
      </c>
    </row>
    <row r="100" spans="1:9" x14ac:dyDescent="0.2">
      <c r="A100" s="145" t="s">
        <v>424</v>
      </c>
      <c r="B100" s="158" t="s">
        <v>269</v>
      </c>
      <c r="C100" s="259">
        <v>1</v>
      </c>
      <c r="D100" s="109" t="s">
        <v>305</v>
      </c>
      <c r="E100" s="245">
        <f>+[1]PP!E351</f>
        <v>7491.1984000000002</v>
      </c>
    </row>
    <row r="101" spans="1:9" x14ac:dyDescent="0.2">
      <c r="A101" s="145" t="s">
        <v>426</v>
      </c>
      <c r="B101" s="158" t="s">
        <v>271</v>
      </c>
      <c r="C101" s="259">
        <v>1</v>
      </c>
      <c r="D101" s="109" t="s">
        <v>305</v>
      </c>
      <c r="E101" s="245">
        <f>+[1]PP!E352</f>
        <v>10430.424199999999</v>
      </c>
    </row>
    <row r="102" spans="1:9" x14ac:dyDescent="0.2">
      <c r="A102" s="145"/>
      <c r="B102" s="105"/>
      <c r="C102" s="259"/>
      <c r="D102" s="109"/>
      <c r="E102" s="245"/>
      <c r="G102" s="63"/>
      <c r="H102" s="63"/>
      <c r="I102" s="238"/>
    </row>
    <row r="103" spans="1:9" ht="15" customHeight="1" x14ac:dyDescent="0.2">
      <c r="A103" s="252" t="s">
        <v>428</v>
      </c>
      <c r="B103" s="253"/>
      <c r="C103" s="253"/>
      <c r="D103" s="253"/>
      <c r="E103" s="254"/>
    </row>
    <row r="104" spans="1:9" x14ac:dyDescent="0.2">
      <c r="A104" s="145" t="s">
        <v>427</v>
      </c>
      <c r="B104" s="105" t="s">
        <v>430</v>
      </c>
      <c r="C104" s="259">
        <v>1</v>
      </c>
      <c r="D104" s="109" t="s">
        <v>302</v>
      </c>
      <c r="E104" s="245">
        <f>+[1]PP!E369</f>
        <v>12800.7417</v>
      </c>
    </row>
    <row r="105" spans="1:9" x14ac:dyDescent="0.2">
      <c r="A105" s="145"/>
      <c r="B105" s="246"/>
      <c r="C105" s="259"/>
      <c r="D105" s="109"/>
      <c r="E105" s="245"/>
      <c r="G105" s="63"/>
      <c r="H105" s="63"/>
      <c r="I105" s="63"/>
    </row>
    <row r="106" spans="1:9" ht="15" customHeight="1" x14ac:dyDescent="0.2">
      <c r="A106" s="252" t="s">
        <v>431</v>
      </c>
      <c r="B106" s="253"/>
      <c r="C106" s="253"/>
      <c r="D106" s="253"/>
      <c r="E106" s="254"/>
    </row>
    <row r="107" spans="1:9" x14ac:dyDescent="0.2">
      <c r="A107" s="145" t="s">
        <v>429</v>
      </c>
      <c r="B107" s="105" t="s">
        <v>277</v>
      </c>
      <c r="C107" s="259">
        <v>1</v>
      </c>
      <c r="D107" s="109" t="s">
        <v>302</v>
      </c>
      <c r="E107" s="245">
        <f>+[1]PP!E385</f>
        <v>12800.7417</v>
      </c>
    </row>
    <row r="108" spans="1:9" x14ac:dyDescent="0.2">
      <c r="A108" s="145" t="s">
        <v>432</v>
      </c>
      <c r="B108" s="208" t="s">
        <v>434</v>
      </c>
      <c r="C108" s="273">
        <v>1</v>
      </c>
      <c r="D108" s="274" t="s">
        <v>302</v>
      </c>
      <c r="E108" s="245">
        <f>+[1]PP!E386</f>
        <v>12800.7417</v>
      </c>
    </row>
    <row r="109" spans="1:9" x14ac:dyDescent="0.2">
      <c r="A109" s="145" t="s">
        <v>433</v>
      </c>
      <c r="B109" s="208" t="s">
        <v>436</v>
      </c>
      <c r="C109" s="273">
        <v>1</v>
      </c>
      <c r="D109" s="274" t="s">
        <v>302</v>
      </c>
      <c r="E109" s="245">
        <f>+[1]PP!E387</f>
        <v>9244.8000000000011</v>
      </c>
    </row>
    <row r="110" spans="1:9" x14ac:dyDescent="0.2">
      <c r="A110" s="145" t="s">
        <v>435</v>
      </c>
      <c r="B110" s="208" t="s">
        <v>285</v>
      </c>
      <c r="C110" s="273">
        <v>1</v>
      </c>
      <c r="D110" s="274" t="s">
        <v>305</v>
      </c>
      <c r="E110" s="245">
        <f>+[1]PP!E391</f>
        <v>5752.5767999999998</v>
      </c>
    </row>
    <row r="111" spans="1:9" x14ac:dyDescent="0.2">
      <c r="A111" s="145" t="s">
        <v>437</v>
      </c>
      <c r="B111" s="208" t="s">
        <v>439</v>
      </c>
      <c r="C111" s="273">
        <v>1</v>
      </c>
      <c r="D111" s="274" t="s">
        <v>302</v>
      </c>
      <c r="E111" s="245">
        <f>+[1]PP!E389</f>
        <v>10445.382800000001</v>
      </c>
    </row>
    <row r="112" spans="1:9" x14ac:dyDescent="0.2">
      <c r="A112" s="145" t="s">
        <v>438</v>
      </c>
      <c r="B112" s="208" t="s">
        <v>441</v>
      </c>
      <c r="C112" s="273">
        <v>1</v>
      </c>
      <c r="D112" s="274" t="s">
        <v>305</v>
      </c>
      <c r="E112" s="245">
        <f>+[1]PP!E390</f>
        <v>6019.566624000001</v>
      </c>
    </row>
    <row r="113" spans="1:10" x14ac:dyDescent="0.2">
      <c r="A113" s="145" t="s">
        <v>440</v>
      </c>
      <c r="B113" s="208" t="s">
        <v>443</v>
      </c>
      <c r="C113" s="273">
        <v>1</v>
      </c>
      <c r="D113" s="274" t="s">
        <v>305</v>
      </c>
      <c r="E113" s="245">
        <f>+[1]PP!E388</f>
        <v>7164.8124480000006</v>
      </c>
    </row>
    <row r="114" spans="1:10" x14ac:dyDescent="0.2">
      <c r="A114" s="145" t="s">
        <v>442</v>
      </c>
      <c r="B114" s="208" t="s">
        <v>445</v>
      </c>
      <c r="C114" s="273">
        <v>1</v>
      </c>
      <c r="D114" s="274" t="s">
        <v>305</v>
      </c>
      <c r="E114" s="245">
        <f>+[1]PP!E392</f>
        <v>6261.64</v>
      </c>
    </row>
    <row r="115" spans="1:10" x14ac:dyDescent="0.2">
      <c r="A115" s="145" t="s">
        <v>444</v>
      </c>
      <c r="B115" s="208" t="s">
        <v>289</v>
      </c>
      <c r="C115" s="273">
        <v>1</v>
      </c>
      <c r="D115" s="274" t="s">
        <v>305</v>
      </c>
      <c r="E115" s="245">
        <f>+[1]PP!E393</f>
        <v>6747.6019000000006</v>
      </c>
    </row>
    <row r="116" spans="1:10" ht="15" customHeight="1" x14ac:dyDescent="0.2">
      <c r="A116" s="252" t="s">
        <v>447</v>
      </c>
      <c r="B116" s="253"/>
      <c r="C116" s="253"/>
      <c r="D116" s="253"/>
      <c r="E116" s="254"/>
      <c r="G116" s="63"/>
      <c r="H116" s="63"/>
      <c r="I116" s="275"/>
      <c r="J116" s="276"/>
    </row>
    <row r="117" spans="1:10" x14ac:dyDescent="0.2">
      <c r="A117" s="277" t="s">
        <v>446</v>
      </c>
      <c r="B117" s="208" t="s">
        <v>449</v>
      </c>
      <c r="C117" s="273">
        <v>1</v>
      </c>
      <c r="D117" s="274" t="s">
        <v>302</v>
      </c>
      <c r="E117" s="245">
        <f>+[1]PP!E276</f>
        <v>39559.96</v>
      </c>
      <c r="F117" s="241">
        <v>30000</v>
      </c>
    </row>
    <row r="118" spans="1:10" x14ac:dyDescent="0.2">
      <c r="A118" s="277" t="s">
        <v>448</v>
      </c>
      <c r="B118" s="208" t="s">
        <v>451</v>
      </c>
      <c r="C118" s="273">
        <v>1</v>
      </c>
      <c r="D118" s="274" t="s">
        <v>305</v>
      </c>
      <c r="E118" s="245">
        <f>+[1]PP!E277</f>
        <v>30000</v>
      </c>
      <c r="F118" s="241">
        <v>28000</v>
      </c>
    </row>
    <row r="119" spans="1:10" x14ac:dyDescent="0.2">
      <c r="A119" s="277" t="s">
        <v>450</v>
      </c>
      <c r="B119" s="278" t="s">
        <v>208</v>
      </c>
      <c r="C119" s="273">
        <v>20</v>
      </c>
      <c r="D119" s="279" t="s">
        <v>305</v>
      </c>
      <c r="E119" s="280">
        <f>+[1]PP!E281</f>
        <v>15709.5</v>
      </c>
      <c r="G119" s="276"/>
    </row>
    <row r="120" spans="1:10" x14ac:dyDescent="0.2">
      <c r="A120" s="277" t="s">
        <v>452</v>
      </c>
      <c r="B120" s="278" t="s">
        <v>224</v>
      </c>
      <c r="C120" s="273">
        <v>1</v>
      </c>
      <c r="D120" s="279" t="s">
        <v>305</v>
      </c>
      <c r="E120" s="280">
        <f>[1]PP!E308</f>
        <v>12308.02</v>
      </c>
    </row>
    <row r="121" spans="1:10" x14ac:dyDescent="0.2">
      <c r="A121" s="277" t="s">
        <v>453</v>
      </c>
      <c r="B121" s="105" t="s">
        <v>212</v>
      </c>
      <c r="C121" s="259">
        <v>1</v>
      </c>
      <c r="D121" s="109" t="s">
        <v>302</v>
      </c>
      <c r="E121" s="280">
        <f>+[1]PP!E298</f>
        <v>11077.220000000001</v>
      </c>
    </row>
    <row r="122" spans="1:10" x14ac:dyDescent="0.2">
      <c r="A122" s="277" t="s">
        <v>454</v>
      </c>
      <c r="B122" s="105" t="s">
        <v>214</v>
      </c>
      <c r="C122" s="259">
        <v>7</v>
      </c>
      <c r="D122" s="109" t="s">
        <v>305</v>
      </c>
      <c r="E122" s="245">
        <f>[1]PP!E299</f>
        <v>9074.44</v>
      </c>
    </row>
    <row r="123" spans="1:10" ht="13.5" thickBot="1" x14ac:dyDescent="0.25">
      <c r="A123" s="277" t="s">
        <v>455</v>
      </c>
      <c r="B123" s="158" t="s">
        <v>221</v>
      </c>
      <c r="C123" s="281">
        <v>1</v>
      </c>
      <c r="D123" s="282" t="s">
        <v>305</v>
      </c>
      <c r="E123" s="283">
        <f>[1]PP!E304</f>
        <v>8296</v>
      </c>
      <c r="G123" s="63"/>
      <c r="H123" s="63"/>
      <c r="I123" s="238"/>
    </row>
    <row r="124" spans="1:10" ht="13.5" thickBot="1" x14ac:dyDescent="0.25">
      <c r="A124" s="284"/>
      <c r="B124" s="285" t="s">
        <v>456</v>
      </c>
      <c r="C124" s="286">
        <f>SUM(C9:C123)</f>
        <v>161</v>
      </c>
      <c r="D124" s="287"/>
      <c r="E124" s="288"/>
      <c r="F124" s="289"/>
    </row>
    <row r="125" spans="1:10" ht="15" x14ac:dyDescent="0.25">
      <c r="A125"/>
      <c r="B125" s="175"/>
      <c r="C125" s="290"/>
      <c r="D125" s="291"/>
      <c r="E125" s="292"/>
      <c r="F125" s="289"/>
      <c r="G125" s="289"/>
    </row>
    <row r="126" spans="1:10" ht="15" x14ac:dyDescent="0.25">
      <c r="A126"/>
      <c r="B126" s="175"/>
      <c r="C126" s="290"/>
      <c r="D126" s="291"/>
      <c r="E126" s="292"/>
      <c r="F126" s="289"/>
    </row>
    <row r="127" spans="1:10" x14ac:dyDescent="0.2">
      <c r="A127" s="293"/>
      <c r="B127" s="175"/>
      <c r="C127" s="290"/>
      <c r="D127" s="291"/>
      <c r="E127" s="292"/>
      <c r="F127" s="289"/>
    </row>
    <row r="128" spans="1:10" x14ac:dyDescent="0.2">
      <c r="A128" s="293"/>
      <c r="B128" s="175"/>
      <c r="C128" s="290"/>
      <c r="D128" s="291"/>
      <c r="E128" s="292"/>
    </row>
    <row r="129" spans="1:6" ht="15" x14ac:dyDescent="0.25">
      <c r="A129" s="293"/>
      <c r="B129"/>
      <c r="C129"/>
      <c r="D129"/>
      <c r="E129" s="292"/>
    </row>
    <row r="130" spans="1:6" ht="15" x14ac:dyDescent="0.25">
      <c r="A130" s="293"/>
      <c r="B130"/>
      <c r="C130"/>
      <c r="D130"/>
      <c r="E130"/>
    </row>
    <row r="131" spans="1:6" x14ac:dyDescent="0.2">
      <c r="E131" s="295"/>
      <c r="F131" s="296"/>
    </row>
    <row r="177" spans="6:9" ht="15" x14ac:dyDescent="0.25">
      <c r="I177"/>
    </row>
    <row r="178" spans="6:9" ht="15" x14ac:dyDescent="0.25">
      <c r="I178"/>
    </row>
    <row r="179" spans="6:9" ht="15" x14ac:dyDescent="0.25">
      <c r="I179"/>
    </row>
    <row r="180" spans="6:9" ht="15" x14ac:dyDescent="0.25">
      <c r="H180"/>
      <c r="I180"/>
    </row>
    <row r="181" spans="6:9" ht="15" x14ac:dyDescent="0.25">
      <c r="H181"/>
      <c r="I181"/>
    </row>
    <row r="182" spans="6:9" ht="15" x14ac:dyDescent="0.25">
      <c r="H182"/>
      <c r="I182"/>
    </row>
    <row r="183" spans="6:9" ht="21" customHeight="1" x14ac:dyDescent="0.25">
      <c r="H183"/>
      <c r="I183" s="153"/>
    </row>
    <row r="184" spans="6:9" ht="15" x14ac:dyDescent="0.25">
      <c r="G184"/>
      <c r="H184"/>
      <c r="I184" s="153"/>
    </row>
    <row r="185" spans="6:9" ht="15" x14ac:dyDescent="0.25">
      <c r="F185" s="297"/>
      <c r="G185"/>
      <c r="H185"/>
      <c r="I185" s="153"/>
    </row>
    <row r="186" spans="6:9" ht="15" x14ac:dyDescent="0.25">
      <c r="F186" s="297"/>
      <c r="G186"/>
      <c r="H186" s="153"/>
      <c r="I186" s="153"/>
    </row>
    <row r="187" spans="6:9" ht="15" x14ac:dyDescent="0.25">
      <c r="F187" s="297"/>
      <c r="G187"/>
      <c r="H187" s="153"/>
      <c r="I187" s="153"/>
    </row>
    <row r="188" spans="6:9" ht="15" x14ac:dyDescent="0.25">
      <c r="F188" s="297"/>
      <c r="G188"/>
      <c r="H188" s="153"/>
      <c r="I188" s="153"/>
    </row>
    <row r="189" spans="6:9" ht="15" x14ac:dyDescent="0.25">
      <c r="F189" s="297"/>
      <c r="G189"/>
      <c r="H189" s="153"/>
      <c r="I189" s="153"/>
    </row>
    <row r="190" spans="6:9" ht="15" x14ac:dyDescent="0.25">
      <c r="F190" s="297"/>
      <c r="G190" s="153"/>
      <c r="H190" s="153"/>
      <c r="I190" s="153"/>
    </row>
    <row r="191" spans="6:9" ht="24" customHeight="1" x14ac:dyDescent="0.25">
      <c r="F191" s="297"/>
      <c r="G191" s="153"/>
      <c r="H191" s="153"/>
      <c r="I191" s="153"/>
    </row>
    <row r="192" spans="6:9" ht="15" x14ac:dyDescent="0.25">
      <c r="F192" s="297"/>
      <c r="G192" s="153"/>
      <c r="H192" s="153"/>
      <c r="I192" s="153"/>
    </row>
    <row r="193" spans="1:10" ht="15" x14ac:dyDescent="0.25">
      <c r="F193" s="297"/>
      <c r="G193" s="153"/>
      <c r="H193" s="153"/>
      <c r="I193" s="153"/>
      <c r="J193" s="298"/>
    </row>
    <row r="194" spans="1:10" s="298" customFormat="1" ht="15" x14ac:dyDescent="0.25">
      <c r="A194" s="62"/>
      <c r="B194" s="62"/>
      <c r="C194" s="294"/>
      <c r="D194" s="62"/>
      <c r="E194" s="62"/>
      <c r="F194" s="299"/>
      <c r="G194" s="153"/>
      <c r="H194" s="153"/>
      <c r="I194" s="153"/>
      <c r="J194" s="62"/>
    </row>
    <row r="195" spans="1:10" ht="15" x14ac:dyDescent="0.25">
      <c r="F195" s="299"/>
      <c r="G195" s="153"/>
      <c r="H195" s="153"/>
      <c r="I195" s="153"/>
    </row>
    <row r="196" spans="1:10" ht="22.5" customHeight="1" x14ac:dyDescent="0.25">
      <c r="F196" s="299"/>
      <c r="G196" s="153"/>
      <c r="H196" s="153"/>
      <c r="I196" s="153"/>
    </row>
    <row r="197" spans="1:10" ht="15" x14ac:dyDescent="0.25">
      <c r="F197" s="299"/>
      <c r="G197" s="153"/>
      <c r="H197" s="153"/>
      <c r="I197" s="153"/>
    </row>
    <row r="198" spans="1:10" ht="15" x14ac:dyDescent="0.25">
      <c r="F198" s="299"/>
      <c r="G198" s="153"/>
      <c r="H198" s="153"/>
      <c r="I198" s="153"/>
    </row>
    <row r="199" spans="1:10" ht="15" x14ac:dyDescent="0.25">
      <c r="F199" s="299"/>
      <c r="G199" s="153"/>
      <c r="H199" s="153"/>
      <c r="I199" s="153"/>
    </row>
    <row r="200" spans="1:10" ht="15" x14ac:dyDescent="0.25">
      <c r="F200" s="299"/>
      <c r="G200" s="153"/>
      <c r="H200" s="153"/>
      <c r="I200" s="153"/>
    </row>
    <row r="201" spans="1:10" ht="15" x14ac:dyDescent="0.25">
      <c r="F201" s="299"/>
      <c r="G201" s="153"/>
      <c r="H201" s="153"/>
      <c r="I201" s="153"/>
    </row>
    <row r="202" spans="1:10" ht="15" x14ac:dyDescent="0.25">
      <c r="F202" s="299"/>
      <c r="G202" s="153"/>
      <c r="H202" s="153"/>
      <c r="I202" s="153"/>
    </row>
    <row r="203" spans="1:10" ht="15" x14ac:dyDescent="0.25">
      <c r="F203" s="299"/>
      <c r="G203" s="153"/>
      <c r="H203" s="153"/>
      <c r="I203" s="153"/>
    </row>
    <row r="204" spans="1:10" ht="15" x14ac:dyDescent="0.25">
      <c r="F204" s="299"/>
      <c r="G204" s="153"/>
      <c r="H204" s="153"/>
      <c r="I204" s="153"/>
    </row>
    <row r="205" spans="1:10" ht="15" x14ac:dyDescent="0.25">
      <c r="F205" s="299"/>
      <c r="G205" s="153"/>
      <c r="H205" s="153"/>
      <c r="I205" s="153"/>
    </row>
    <row r="206" spans="1:10" ht="15" x14ac:dyDescent="0.25">
      <c r="F206" s="299"/>
      <c r="G206" s="153"/>
      <c r="H206" s="153"/>
      <c r="I206" s="153"/>
    </row>
    <row r="207" spans="1:10" ht="15" x14ac:dyDescent="0.25">
      <c r="F207" s="299"/>
      <c r="G207" s="153"/>
      <c r="H207" s="153"/>
      <c r="I207" s="153"/>
    </row>
    <row r="208" spans="1:10" ht="15" x14ac:dyDescent="0.25">
      <c r="F208" s="299"/>
      <c r="G208" s="153"/>
      <c r="H208" s="153"/>
      <c r="I208" s="153"/>
    </row>
    <row r="209" spans="6:9" ht="15" x14ac:dyDescent="0.25">
      <c r="F209" s="299"/>
      <c r="G209" s="153"/>
      <c r="H209" s="153"/>
      <c r="I209" s="153"/>
    </row>
    <row r="210" spans="6:9" ht="15" x14ac:dyDescent="0.25">
      <c r="F210" s="299"/>
      <c r="G210" s="153"/>
      <c r="H210" s="153"/>
      <c r="I210" s="153"/>
    </row>
    <row r="211" spans="6:9" ht="15" x14ac:dyDescent="0.25">
      <c r="F211" s="299"/>
      <c r="G211" s="153"/>
      <c r="H211" s="153"/>
      <c r="I211" s="153"/>
    </row>
    <row r="212" spans="6:9" ht="15" x14ac:dyDescent="0.25">
      <c r="F212" s="297"/>
      <c r="G212" s="153"/>
      <c r="H212" s="153"/>
      <c r="I212" s="153"/>
    </row>
    <row r="213" spans="6:9" ht="15" x14ac:dyDescent="0.25">
      <c r="F213" s="300"/>
      <c r="G213" s="153"/>
      <c r="H213" s="153"/>
      <c r="I213" s="153"/>
    </row>
    <row r="214" spans="6:9" ht="15" x14ac:dyDescent="0.25">
      <c r="F214" s="297"/>
      <c r="G214" s="153"/>
      <c r="H214" s="153"/>
      <c r="I214" s="153"/>
    </row>
    <row r="215" spans="6:9" ht="15" x14ac:dyDescent="0.25">
      <c r="F215" s="297"/>
      <c r="G215" s="153"/>
      <c r="H215" s="153"/>
      <c r="I215" s="153"/>
    </row>
    <row r="216" spans="6:9" ht="15" x14ac:dyDescent="0.25">
      <c r="F216" s="300"/>
      <c r="G216" s="153"/>
      <c r="H216" s="153"/>
      <c r="I216" s="153"/>
    </row>
    <row r="217" spans="6:9" ht="15" x14ac:dyDescent="0.25">
      <c r="F217" s="297"/>
      <c r="G217" s="153"/>
      <c r="H217" s="153"/>
      <c r="I217" s="153"/>
    </row>
    <row r="218" spans="6:9" ht="15" x14ac:dyDescent="0.25">
      <c r="F218" s="297"/>
      <c r="G218" s="153"/>
      <c r="H218" s="153"/>
      <c r="I218" s="153"/>
    </row>
    <row r="219" spans="6:9" ht="15" x14ac:dyDescent="0.25">
      <c r="F219" s="297"/>
      <c r="G219" s="153"/>
      <c r="H219" s="153"/>
      <c r="I219" s="153"/>
    </row>
    <row r="220" spans="6:9" ht="15" x14ac:dyDescent="0.25">
      <c r="F220" s="297"/>
      <c r="G220" s="153"/>
      <c r="H220" s="153"/>
      <c r="I220" s="153"/>
    </row>
    <row r="221" spans="6:9" ht="15" customHeight="1" x14ac:dyDescent="0.25">
      <c r="F221" s="297"/>
      <c r="G221" s="153"/>
      <c r="H221" s="153"/>
      <c r="I221" s="153"/>
    </row>
    <row r="222" spans="6:9" ht="15" x14ac:dyDescent="0.25">
      <c r="F222" s="297"/>
      <c r="G222" s="153"/>
      <c r="H222" s="153"/>
      <c r="I222" s="153"/>
    </row>
    <row r="223" spans="6:9" ht="15" x14ac:dyDescent="0.25">
      <c r="F223" s="297"/>
      <c r="G223" s="153"/>
      <c r="H223" s="153"/>
      <c r="I223" s="153"/>
    </row>
    <row r="224" spans="6:9" ht="15" x14ac:dyDescent="0.25">
      <c r="F224" s="300"/>
      <c r="G224" s="153"/>
      <c r="H224" s="153"/>
      <c r="I224" s="153"/>
    </row>
    <row r="225" spans="6:9" ht="15" x14ac:dyDescent="0.25">
      <c r="F225" s="297"/>
      <c r="G225" s="153"/>
      <c r="H225" s="153"/>
      <c r="I225" s="153"/>
    </row>
    <row r="226" spans="6:9" ht="15" x14ac:dyDescent="0.25">
      <c r="F226" s="297"/>
      <c r="G226" s="153"/>
      <c r="H226" s="153"/>
      <c r="I226" s="153"/>
    </row>
    <row r="227" spans="6:9" ht="15" x14ac:dyDescent="0.25">
      <c r="F227" s="297"/>
      <c r="G227" s="153"/>
      <c r="H227" s="153"/>
      <c r="I227" s="153"/>
    </row>
    <row r="228" spans="6:9" ht="15" x14ac:dyDescent="0.25">
      <c r="F228" s="297"/>
      <c r="G228" s="153"/>
      <c r="H228" s="153"/>
      <c r="I228" s="153"/>
    </row>
    <row r="229" spans="6:9" ht="15" x14ac:dyDescent="0.25">
      <c r="F229" s="297"/>
      <c r="G229" s="153"/>
      <c r="H229" s="153"/>
      <c r="I229" s="153"/>
    </row>
    <row r="230" spans="6:9" ht="15" x14ac:dyDescent="0.25">
      <c r="F230" s="297"/>
      <c r="G230" s="153"/>
      <c r="H230" s="153"/>
      <c r="I230" s="153"/>
    </row>
    <row r="231" spans="6:9" ht="15" x14ac:dyDescent="0.25">
      <c r="F231" s="300"/>
      <c r="G231" s="153"/>
      <c r="H231" s="153"/>
      <c r="I231" s="153"/>
    </row>
    <row r="232" spans="6:9" ht="15" x14ac:dyDescent="0.25">
      <c r="F232" s="297"/>
      <c r="G232" s="153"/>
      <c r="H232" s="153"/>
      <c r="I232" s="153"/>
    </row>
    <row r="233" spans="6:9" ht="15" x14ac:dyDescent="0.25">
      <c r="F233" s="297"/>
      <c r="G233" s="153"/>
      <c r="H233" s="153"/>
      <c r="I233" s="153"/>
    </row>
    <row r="234" spans="6:9" ht="15" x14ac:dyDescent="0.25">
      <c r="F234" s="297"/>
      <c r="G234" s="153"/>
      <c r="H234" s="153"/>
      <c r="I234" s="153"/>
    </row>
    <row r="235" spans="6:9" ht="15" x14ac:dyDescent="0.25">
      <c r="F235" s="297"/>
      <c r="G235" s="153"/>
      <c r="H235" s="153"/>
      <c r="I235" s="153"/>
    </row>
    <row r="236" spans="6:9" ht="15" x14ac:dyDescent="0.25">
      <c r="F236" s="297"/>
      <c r="G236" s="301"/>
      <c r="H236" s="153"/>
      <c r="I236" s="153"/>
    </row>
    <row r="237" spans="6:9" ht="15" x14ac:dyDescent="0.25">
      <c r="F237" s="297"/>
      <c r="G237" s="153"/>
      <c r="H237" s="153"/>
      <c r="I237" s="153"/>
    </row>
    <row r="238" spans="6:9" ht="15" x14ac:dyDescent="0.25">
      <c r="F238" s="297"/>
      <c r="G238" s="153"/>
      <c r="H238" s="153"/>
      <c r="I238" s="153"/>
    </row>
    <row r="239" spans="6:9" ht="15" x14ac:dyDescent="0.25">
      <c r="F239" s="297"/>
      <c r="G239" s="153"/>
      <c r="H239" s="153"/>
      <c r="I239" s="153"/>
    </row>
    <row r="240" spans="6:9" ht="15" x14ac:dyDescent="0.25">
      <c r="F240" s="297"/>
      <c r="G240" s="153"/>
      <c r="H240" s="153"/>
      <c r="I240" s="153"/>
    </row>
    <row r="241" spans="6:9" ht="15" x14ac:dyDescent="0.25">
      <c r="F241" s="297"/>
      <c r="G241" s="153"/>
      <c r="H241" s="153"/>
      <c r="I241" s="153"/>
    </row>
    <row r="242" spans="6:9" ht="15" x14ac:dyDescent="0.25">
      <c r="F242" s="297"/>
      <c r="G242" s="153"/>
      <c r="H242" s="153"/>
      <c r="I242" s="153"/>
    </row>
    <row r="243" spans="6:9" ht="15" x14ac:dyDescent="0.25">
      <c r="F243" s="297"/>
      <c r="G243" s="153"/>
      <c r="H243" s="153"/>
      <c r="I243" s="153"/>
    </row>
    <row r="244" spans="6:9" ht="15" x14ac:dyDescent="0.25">
      <c r="F244" s="297"/>
      <c r="G244" s="153"/>
      <c r="H244" s="153"/>
      <c r="I244" s="153"/>
    </row>
    <row r="245" spans="6:9" ht="15" x14ac:dyDescent="0.25">
      <c r="F245" s="297"/>
      <c r="G245" s="153"/>
      <c r="H245" s="153"/>
      <c r="I245" s="153"/>
    </row>
    <row r="246" spans="6:9" ht="15" x14ac:dyDescent="0.25">
      <c r="F246" s="300"/>
      <c r="G246" s="153"/>
      <c r="H246" s="153"/>
      <c r="I246" s="153"/>
    </row>
    <row r="247" spans="6:9" ht="15" x14ac:dyDescent="0.25">
      <c r="F247" s="297"/>
      <c r="G247" s="153"/>
      <c r="H247" s="153"/>
      <c r="I247" s="153"/>
    </row>
    <row r="248" spans="6:9" ht="15" x14ac:dyDescent="0.25">
      <c r="F248" s="297"/>
      <c r="G248" s="153"/>
      <c r="H248" s="153"/>
      <c r="I248" s="153"/>
    </row>
    <row r="249" spans="6:9" ht="15" x14ac:dyDescent="0.25">
      <c r="F249" s="297"/>
      <c r="G249" s="153"/>
      <c r="H249" s="153"/>
      <c r="I249" s="153"/>
    </row>
    <row r="250" spans="6:9" ht="15" x14ac:dyDescent="0.25">
      <c r="F250" s="297"/>
      <c r="G250" s="153"/>
      <c r="H250" s="153"/>
      <c r="I250" s="153"/>
    </row>
    <row r="251" spans="6:9" ht="15" x14ac:dyDescent="0.25">
      <c r="F251" s="297"/>
      <c r="G251" s="153"/>
      <c r="H251" s="153"/>
      <c r="I251" s="153"/>
    </row>
    <row r="252" spans="6:9" ht="15" x14ac:dyDescent="0.25">
      <c r="F252" s="297"/>
      <c r="G252" s="153"/>
      <c r="H252" s="153"/>
      <c r="I252" s="153"/>
    </row>
    <row r="253" spans="6:9" ht="15" x14ac:dyDescent="0.25">
      <c r="F253" s="297"/>
      <c r="G253" s="153"/>
      <c r="H253" s="153"/>
      <c r="I253" s="153"/>
    </row>
    <row r="254" spans="6:9" ht="15" x14ac:dyDescent="0.25">
      <c r="F254" s="297"/>
      <c r="G254" s="153"/>
      <c r="H254" s="153"/>
      <c r="I254" s="153"/>
    </row>
    <row r="255" spans="6:9" ht="15" x14ac:dyDescent="0.25">
      <c r="F255" s="297"/>
      <c r="G255" s="153"/>
      <c r="H255" s="153"/>
      <c r="I255" s="153"/>
    </row>
    <row r="256" spans="6:9" ht="15" x14ac:dyDescent="0.25">
      <c r="F256" s="297"/>
      <c r="G256" s="153"/>
      <c r="H256" s="153"/>
      <c r="I256" s="153"/>
    </row>
    <row r="257" spans="6:9" ht="15" x14ac:dyDescent="0.25">
      <c r="F257" s="297"/>
      <c r="G257" s="153"/>
      <c r="H257" s="153"/>
      <c r="I257" s="153"/>
    </row>
    <row r="258" spans="6:9" ht="15" x14ac:dyDescent="0.25">
      <c r="F258" s="297"/>
      <c r="G258" s="153"/>
      <c r="H258" s="153"/>
      <c r="I258" s="153"/>
    </row>
    <row r="259" spans="6:9" ht="15" x14ac:dyDescent="0.25">
      <c r="F259" s="297"/>
      <c r="G259" s="153"/>
      <c r="H259" s="153"/>
      <c r="I259" s="153"/>
    </row>
    <row r="260" spans="6:9" ht="15" x14ac:dyDescent="0.25">
      <c r="F260" s="297"/>
      <c r="G260" s="153"/>
      <c r="H260" s="153"/>
      <c r="I260" s="153"/>
    </row>
    <row r="261" spans="6:9" ht="15" x14ac:dyDescent="0.25">
      <c r="F261" s="297"/>
      <c r="G261" s="153"/>
      <c r="H261" s="153"/>
      <c r="I261" s="153"/>
    </row>
    <row r="262" spans="6:9" ht="15" x14ac:dyDescent="0.25">
      <c r="F262" s="300"/>
      <c r="G262" s="153"/>
      <c r="H262" s="153"/>
      <c r="I262" s="153"/>
    </row>
    <row r="263" spans="6:9" ht="15" x14ac:dyDescent="0.25">
      <c r="F263" s="300"/>
      <c r="G263" s="153"/>
      <c r="H263" s="153"/>
      <c r="I263" s="153"/>
    </row>
    <row r="264" spans="6:9" ht="15" x14ac:dyDescent="0.25">
      <c r="F264" s="297"/>
      <c r="G264" s="153"/>
      <c r="H264" s="153"/>
      <c r="I264" s="153"/>
    </row>
    <row r="265" spans="6:9" ht="15" x14ac:dyDescent="0.25">
      <c r="F265" s="297"/>
      <c r="G265" s="153"/>
      <c r="H265" s="153"/>
      <c r="I265" s="153"/>
    </row>
    <row r="266" spans="6:9" ht="15" x14ac:dyDescent="0.25">
      <c r="F266" s="297"/>
      <c r="G266" s="153"/>
      <c r="H266" s="153"/>
      <c r="I266" s="153"/>
    </row>
    <row r="267" spans="6:9" ht="15" x14ac:dyDescent="0.25">
      <c r="F267" s="297"/>
      <c r="G267" s="153"/>
      <c r="H267" s="153"/>
      <c r="I267" s="153"/>
    </row>
    <row r="268" spans="6:9" ht="15" x14ac:dyDescent="0.25">
      <c r="F268" s="297"/>
      <c r="G268" s="153"/>
      <c r="H268" s="153"/>
      <c r="I268" s="153"/>
    </row>
    <row r="269" spans="6:9" ht="15" x14ac:dyDescent="0.25">
      <c r="F269" s="297"/>
      <c r="G269" s="153"/>
      <c r="H269" s="153"/>
      <c r="I269" s="153"/>
    </row>
    <row r="270" spans="6:9" ht="15" x14ac:dyDescent="0.25">
      <c r="F270" s="297"/>
      <c r="G270" s="153"/>
      <c r="H270" s="153"/>
      <c r="I270" s="153"/>
    </row>
    <row r="271" spans="6:9" ht="15" x14ac:dyDescent="0.25">
      <c r="F271" s="297"/>
      <c r="G271" s="153"/>
      <c r="H271" s="153"/>
      <c r="I271" s="153"/>
    </row>
    <row r="272" spans="6:9" ht="15" x14ac:dyDescent="0.25">
      <c r="F272" s="297"/>
      <c r="G272" s="153"/>
      <c r="H272" s="153"/>
      <c r="I272" s="153"/>
    </row>
    <row r="273" spans="6:9" ht="15" x14ac:dyDescent="0.25">
      <c r="F273" s="297"/>
      <c r="G273" s="153"/>
      <c r="H273" s="153"/>
      <c r="I273" s="153"/>
    </row>
    <row r="274" spans="6:9" ht="15" x14ac:dyDescent="0.25">
      <c r="F274" s="297"/>
      <c r="G274" s="153"/>
      <c r="H274" s="153"/>
      <c r="I274" s="153"/>
    </row>
    <row r="275" spans="6:9" ht="15" x14ac:dyDescent="0.25">
      <c r="F275" s="297"/>
      <c r="G275" s="153"/>
      <c r="H275" s="153"/>
      <c r="I275" s="153"/>
    </row>
    <row r="276" spans="6:9" ht="15" x14ac:dyDescent="0.25">
      <c r="F276" s="297"/>
      <c r="G276" s="153"/>
      <c r="H276" s="153"/>
      <c r="I276" s="153"/>
    </row>
    <row r="277" spans="6:9" ht="15" x14ac:dyDescent="0.25">
      <c r="F277" s="297"/>
      <c r="G277" s="153"/>
      <c r="H277" s="153"/>
      <c r="I277" s="153"/>
    </row>
    <row r="278" spans="6:9" ht="15" x14ac:dyDescent="0.25">
      <c r="F278" s="297"/>
      <c r="G278" s="153"/>
      <c r="H278" s="153"/>
      <c r="I278" s="153"/>
    </row>
    <row r="279" spans="6:9" ht="15" x14ac:dyDescent="0.25">
      <c r="F279" s="297"/>
      <c r="G279" s="153"/>
      <c r="H279" s="153"/>
      <c r="I279" s="153"/>
    </row>
    <row r="280" spans="6:9" ht="15" x14ac:dyDescent="0.25">
      <c r="F280" s="297"/>
      <c r="G280" s="153"/>
      <c r="H280" s="153"/>
      <c r="I280" s="153"/>
    </row>
    <row r="281" spans="6:9" ht="15" x14ac:dyDescent="0.25">
      <c r="F281" s="297"/>
      <c r="G281" s="153"/>
      <c r="H281" s="153"/>
      <c r="I281" s="153"/>
    </row>
    <row r="282" spans="6:9" ht="15" x14ac:dyDescent="0.25">
      <c r="F282" s="297"/>
      <c r="G282" s="153"/>
      <c r="H282" s="153"/>
      <c r="I282"/>
    </row>
    <row r="283" spans="6:9" ht="15" x14ac:dyDescent="0.25">
      <c r="F283" s="297"/>
      <c r="G283" s="153"/>
      <c r="H283" s="153"/>
      <c r="I283"/>
    </row>
    <row r="284" spans="6:9" ht="15" x14ac:dyDescent="0.25">
      <c r="F284" s="297"/>
      <c r="G284" s="153"/>
      <c r="H284" s="153"/>
      <c r="I284" s="153"/>
    </row>
    <row r="285" spans="6:9" ht="15" x14ac:dyDescent="0.25">
      <c r="F285" s="297"/>
      <c r="G285" s="153"/>
      <c r="H285"/>
      <c r="I285"/>
    </row>
    <row r="286" spans="6:9" ht="15" x14ac:dyDescent="0.25">
      <c r="F286" s="297"/>
      <c r="G286" s="153"/>
      <c r="H286"/>
    </row>
    <row r="287" spans="6:9" ht="15" x14ac:dyDescent="0.25">
      <c r="F287" s="297"/>
      <c r="G287" s="153"/>
      <c r="H287" s="153"/>
    </row>
    <row r="288" spans="6:9" ht="15" x14ac:dyDescent="0.25">
      <c r="F288" s="297"/>
      <c r="G288" s="153"/>
      <c r="H288"/>
    </row>
    <row r="289" spans="6:7" ht="15" x14ac:dyDescent="0.25">
      <c r="F289" s="297"/>
      <c r="G289"/>
    </row>
    <row r="290" spans="6:7" ht="15" x14ac:dyDescent="0.25">
      <c r="F290" s="297"/>
      <c r="G290"/>
    </row>
    <row r="291" spans="6:7" ht="15" x14ac:dyDescent="0.25">
      <c r="F291" s="302"/>
      <c r="G291" s="153"/>
    </row>
    <row r="292" spans="6:7" ht="15" x14ac:dyDescent="0.25">
      <c r="F292" s="302"/>
      <c r="G292"/>
    </row>
    <row r="293" spans="6:7" ht="15" x14ac:dyDescent="0.25">
      <c r="F293" s="302"/>
      <c r="G293" s="153"/>
    </row>
    <row r="294" spans="6:7" ht="15" x14ac:dyDescent="0.25">
      <c r="F294" s="302"/>
      <c r="G294" s="153"/>
    </row>
    <row r="295" spans="6:7" ht="15" x14ac:dyDescent="0.25">
      <c r="F295" s="302"/>
      <c r="G295" s="303"/>
    </row>
    <row r="296" spans="6:7" ht="15" x14ac:dyDescent="0.25">
      <c r="F296" s="302"/>
    </row>
  </sheetData>
  <mergeCells count="9">
    <mergeCell ref="A3:E3"/>
    <mergeCell ref="A4:E4"/>
    <mergeCell ref="A5:B5"/>
    <mergeCell ref="D5:E5"/>
    <mergeCell ref="A6:A7"/>
    <mergeCell ref="B6:B7"/>
    <mergeCell ref="C6:C7"/>
    <mergeCell ref="D6:D7"/>
    <mergeCell ref="E6:E7"/>
  </mergeCells>
  <pageMargins left="0.7" right="0.7" top="0.75" bottom="0.75" header="0.3" footer="0.3"/>
  <pageSetup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PIG</vt:lpstr>
      <vt:lpstr>PEG</vt:lpstr>
      <vt:lpstr>PP</vt:lpstr>
      <vt:lpstr>salario</vt:lpstr>
      <vt:lpstr>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2023-12-27T17:33:44Z</cp:lastPrinted>
  <dcterms:created xsi:type="dcterms:W3CDTF">2023-12-26T19:36:17Z</dcterms:created>
  <dcterms:modified xsi:type="dcterms:W3CDTF">2024-01-26T18:54:02Z</dcterms:modified>
</cp:coreProperties>
</file>